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B3F11E48-AC1A-47C7-9D59-B32FF359611D}" xr6:coauthVersionLast="47" xr6:coauthVersionMax="47" xr10:uidLastSave="{00000000-0000-0000-0000-000000000000}"/>
  <bookViews>
    <workbookView xWindow="0" yWindow="0" windowWidth="28800" windowHeight="15480" tabRatio="915" xr2:uid="{00000000-000D-0000-FFFF-FFFF00000000}"/>
  </bookViews>
  <sheets>
    <sheet name="TVレベル計算" sheetId="13" r:id="rId1"/>
    <sheet name="計算用バックデータ⇒" sheetId="21" r:id="rId2"/>
    <sheet name="アンテナ" sheetId="22" r:id="rId3"/>
    <sheet name="ケーブル" sheetId="14" r:id="rId4"/>
    <sheet name="混合器" sheetId="15" r:id="rId5"/>
    <sheet name="増幅器 (利得)" sheetId="16" r:id="rId6"/>
    <sheet name="増幅器 (定格)" sheetId="17" r:id="rId7"/>
    <sheet name="分岐・分配" sheetId="19" r:id="rId8"/>
    <sheet name="テレビ端子" sheetId="20" r:id="rId9"/>
  </sheets>
  <definedNames>
    <definedName name="_xlnm.Print_Area" localSheetId="0">TVレベル計算!$A$1:$O$57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3" l="1"/>
  <c r="N19" i="13"/>
  <c r="O19" i="13" s="1"/>
  <c r="L19" i="13"/>
  <c r="M19" i="13" s="1"/>
  <c r="J19" i="13"/>
  <c r="K19" i="13" s="1"/>
  <c r="H19" i="13"/>
  <c r="I19" i="13" s="1"/>
  <c r="N18" i="13"/>
  <c r="O18" i="13" s="1"/>
  <c r="L18" i="13"/>
  <c r="M18" i="13" s="1"/>
  <c r="J18" i="13"/>
  <c r="K18" i="13" s="1"/>
  <c r="H18" i="13"/>
  <c r="I18" i="13" s="1"/>
  <c r="O12" i="13"/>
  <c r="M12" i="13"/>
  <c r="K11" i="13"/>
  <c r="I11" i="13"/>
  <c r="K10" i="13"/>
  <c r="I10" i="13"/>
  <c r="I9" i="13"/>
  <c r="C10" i="22"/>
  <c r="C9" i="22"/>
  <c r="C8" i="22"/>
  <c r="C7" i="22"/>
  <c r="K8" i="13"/>
  <c r="I8" i="13"/>
  <c r="N54" i="13"/>
  <c r="O54" i="13" s="1"/>
  <c r="L54" i="13"/>
  <c r="M54" i="13" s="1"/>
  <c r="J54" i="13"/>
  <c r="K54" i="13" s="1"/>
  <c r="H54" i="13"/>
  <c r="I54" i="13" s="1"/>
  <c r="I53" i="13"/>
  <c r="I51" i="13"/>
  <c r="O36" i="13"/>
  <c r="O35" i="13"/>
  <c r="M36" i="13"/>
  <c r="M35" i="13"/>
  <c r="K36" i="13"/>
  <c r="K35" i="13"/>
  <c r="I36" i="13"/>
  <c r="I35" i="13"/>
  <c r="N53" i="13"/>
  <c r="O53" i="13" s="1"/>
  <c r="N52" i="13"/>
  <c r="O52" i="13" s="1"/>
  <c r="N51" i="13"/>
  <c r="O51" i="13" s="1"/>
  <c r="N50" i="13"/>
  <c r="O50" i="13" s="1"/>
  <c r="N36" i="13"/>
  <c r="N35" i="13"/>
  <c r="N34" i="13"/>
  <c r="O34" i="13" s="1"/>
  <c r="L53" i="13"/>
  <c r="M53" i="13" s="1"/>
  <c r="L52" i="13"/>
  <c r="M52" i="13" s="1"/>
  <c r="L51" i="13"/>
  <c r="M51" i="13" s="1"/>
  <c r="L50" i="13"/>
  <c r="M50" i="13" s="1"/>
  <c r="L36" i="13"/>
  <c r="L35" i="13"/>
  <c r="L34" i="13"/>
  <c r="M34" i="13" s="1"/>
  <c r="J53" i="13"/>
  <c r="K53" i="13" s="1"/>
  <c r="J52" i="13"/>
  <c r="K52" i="13" s="1"/>
  <c r="J51" i="13"/>
  <c r="K51" i="13" s="1"/>
  <c r="J50" i="13"/>
  <c r="K50" i="13" s="1"/>
  <c r="J36" i="13"/>
  <c r="J35" i="13"/>
  <c r="J34" i="13"/>
  <c r="K34" i="13" s="1"/>
  <c r="H53" i="13"/>
  <c r="H52" i="13"/>
  <c r="I52" i="13" s="1"/>
  <c r="H51" i="13"/>
  <c r="H50" i="13"/>
  <c r="I50" i="13" s="1"/>
  <c r="H36" i="13"/>
  <c r="H35" i="13"/>
  <c r="H34" i="13"/>
  <c r="I34" i="13" s="1"/>
  <c r="N33" i="13"/>
  <c r="O33" i="13" s="1"/>
  <c r="L33" i="13"/>
  <c r="M33" i="13" s="1"/>
  <c r="J33" i="13"/>
  <c r="K33" i="13" s="1"/>
  <c r="H33" i="13"/>
  <c r="I33" i="13" s="1"/>
  <c r="N49" i="13"/>
  <c r="O49" i="13" s="1"/>
  <c r="N48" i="13"/>
  <c r="N47" i="13"/>
  <c r="O47" i="13" s="1"/>
  <c r="N46" i="13"/>
  <c r="O46" i="13" s="1"/>
  <c r="N45" i="13"/>
  <c r="O45" i="13" s="1"/>
  <c r="N32" i="13"/>
  <c r="O32" i="13" s="1"/>
  <c r="N31" i="13"/>
  <c r="O31" i="13" s="1"/>
  <c r="N30" i="13"/>
  <c r="O30" i="13" s="1"/>
  <c r="N29" i="13"/>
  <c r="O29" i="13" s="1"/>
  <c r="N28" i="13"/>
  <c r="O28" i="13" s="1"/>
  <c r="N17" i="13"/>
  <c r="O17" i="13" s="1"/>
  <c r="N16" i="13"/>
  <c r="O16" i="13" s="1"/>
  <c r="L49" i="13"/>
  <c r="M49" i="13" s="1"/>
  <c r="L48" i="13"/>
  <c r="M48" i="13" s="1"/>
  <c r="L47" i="13"/>
  <c r="M47" i="13" s="1"/>
  <c r="L46" i="13"/>
  <c r="M46" i="13" s="1"/>
  <c r="L45" i="13"/>
  <c r="M45" i="13" s="1"/>
  <c r="L32" i="13"/>
  <c r="M32" i="13" s="1"/>
  <c r="L31" i="13"/>
  <c r="M31" i="13" s="1"/>
  <c r="L30" i="13"/>
  <c r="M30" i="13" s="1"/>
  <c r="L29" i="13"/>
  <c r="M29" i="13" s="1"/>
  <c r="L28" i="13"/>
  <c r="M28" i="13" s="1"/>
  <c r="L17" i="13"/>
  <c r="M17" i="13" s="1"/>
  <c r="L16" i="13"/>
  <c r="M16" i="13" s="1"/>
  <c r="J49" i="13"/>
  <c r="J48" i="13"/>
  <c r="K48" i="13" s="1"/>
  <c r="J47" i="13"/>
  <c r="K47" i="13" s="1"/>
  <c r="J46" i="13"/>
  <c r="K46" i="13" s="1"/>
  <c r="J45" i="13"/>
  <c r="K45" i="13" s="1"/>
  <c r="J32" i="13"/>
  <c r="K32" i="13" s="1"/>
  <c r="J31" i="13"/>
  <c r="K31" i="13" s="1"/>
  <c r="J30" i="13"/>
  <c r="K30" i="13" s="1"/>
  <c r="J29" i="13"/>
  <c r="K29" i="13" s="1"/>
  <c r="J28" i="13"/>
  <c r="K28" i="13" s="1"/>
  <c r="J17" i="13"/>
  <c r="K17" i="13" s="1"/>
  <c r="J16" i="13"/>
  <c r="K16" i="13" s="1"/>
  <c r="H49" i="13"/>
  <c r="H48" i="13"/>
  <c r="I48" i="13" s="1"/>
  <c r="H47" i="13"/>
  <c r="I47" i="13" s="1"/>
  <c r="H46" i="13"/>
  <c r="I46" i="13" s="1"/>
  <c r="H45" i="13"/>
  <c r="I45" i="13" s="1"/>
  <c r="H32" i="13"/>
  <c r="I32" i="13" s="1"/>
  <c r="H31" i="13"/>
  <c r="H30" i="13"/>
  <c r="I30" i="13" s="1"/>
  <c r="H29" i="13"/>
  <c r="I29" i="13" s="1"/>
  <c r="H28" i="13"/>
  <c r="I28" i="13" s="1"/>
  <c r="H17" i="13"/>
  <c r="I17" i="13" s="1"/>
  <c r="H16" i="13"/>
  <c r="I16" i="13" s="1"/>
  <c r="O48" i="13"/>
  <c r="N15" i="13"/>
  <c r="O15" i="13" s="1"/>
  <c r="L15" i="13"/>
  <c r="M15" i="13" s="1"/>
  <c r="K49" i="13"/>
  <c r="J15" i="13"/>
  <c r="K15" i="13" s="1"/>
  <c r="I31" i="13"/>
  <c r="H15" i="13"/>
  <c r="I15" i="13" s="1"/>
  <c r="C8" i="17"/>
  <c r="C8" i="16"/>
  <c r="O41" i="13"/>
  <c r="O42" i="13" s="1"/>
  <c r="M41" i="13"/>
  <c r="M42" i="13" s="1"/>
  <c r="K41" i="13"/>
  <c r="K42" i="13" s="1"/>
  <c r="I41" i="13"/>
  <c r="I42" i="13" s="1"/>
  <c r="O39" i="13"/>
  <c r="M39" i="13"/>
  <c r="K39" i="13"/>
  <c r="O24" i="13"/>
  <c r="O25" i="13" s="1"/>
  <c r="M24" i="13"/>
  <c r="M25" i="13" s="1"/>
  <c r="K24" i="13"/>
  <c r="K25" i="13" s="1"/>
  <c r="I24" i="13"/>
  <c r="I25" i="13" s="1"/>
  <c r="O22" i="13"/>
  <c r="M22" i="13"/>
  <c r="C6" i="17"/>
  <c r="C5" i="17"/>
  <c r="C5" i="16"/>
  <c r="C6" i="16"/>
  <c r="I39" i="13" s="1"/>
  <c r="I49" i="13"/>
  <c r="K12" i="13" l="1"/>
  <c r="I12" i="13"/>
  <c r="I22" i="13"/>
  <c r="K22" i="13"/>
  <c r="M14" i="13" l="1"/>
  <c r="M21" i="13" s="1"/>
  <c r="M23" i="13" s="1"/>
  <c r="O14" i="13"/>
  <c r="O21" i="13" s="1"/>
  <c r="O23" i="13" s="1"/>
  <c r="K14" i="13"/>
  <c r="K21" i="13" s="1"/>
  <c r="K23" i="13" s="1"/>
  <c r="K26" i="13" s="1"/>
  <c r="I14" i="13"/>
  <c r="I21" i="13" s="1"/>
  <c r="I23" i="13" s="1"/>
  <c r="I26" i="13" s="1"/>
  <c r="I27" i="13" s="1"/>
  <c r="O26" i="13" l="1"/>
  <c r="O27" i="13" s="1"/>
  <c r="O38" i="13" s="1"/>
  <c r="M26" i="13"/>
  <c r="M27" i="13" s="1"/>
  <c r="M38" i="13" s="1"/>
  <c r="K27" i="13"/>
  <c r="K38" i="13" s="1"/>
  <c r="I38" i="13"/>
  <c r="O40" i="13" l="1"/>
  <c r="O43" i="13" s="1"/>
  <c r="O44" i="13" s="1"/>
  <c r="O55" i="13" s="1"/>
  <c r="M40" i="13"/>
  <c r="I40" i="13"/>
  <c r="I43" i="13" s="1"/>
  <c r="I44" i="13" s="1"/>
  <c r="I55" i="13" s="1"/>
  <c r="K40" i="13"/>
  <c r="K43" i="13" s="1"/>
  <c r="M43" i="13" l="1"/>
  <c r="M44" i="13" s="1"/>
  <c r="M55" i="13" s="1"/>
  <c r="K44" i="13"/>
  <c r="K5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9DEFFBD-F85B-4E94-A14F-33D55C59A1FD}">
      <text>
        <r>
          <rPr>
            <sz val="9"/>
            <color indexed="81"/>
            <rFont val="MS P ゴシック"/>
            <family val="3"/>
            <charset val="128"/>
          </rPr>
          <t>手動入力</t>
        </r>
      </text>
    </comment>
    <comment ref="J3" authorId="0" shapeId="0" xr:uid="{BB3DDB7F-A217-4DF3-B395-6DC97E9FA516}">
      <text>
        <r>
          <rPr>
            <sz val="9"/>
            <color indexed="81"/>
            <rFont val="MS P ゴシック"/>
            <family val="3"/>
            <charset val="128"/>
          </rPr>
          <t>実効輻射電力は、(一社)放送サービス高度化推進協会にて
検索した送信局の情報を用いて、総務省の
「無線局等情報検索」で検索可能。</t>
        </r>
      </text>
    </comment>
    <comment ref="N3" authorId="0" shapeId="0" xr:uid="{05AA1E0D-3805-4D15-81B2-C714430C7916}">
      <text>
        <r>
          <rPr>
            <sz val="9"/>
            <color indexed="81"/>
            <rFont val="MS P ゴシック"/>
            <family val="3"/>
            <charset val="128"/>
          </rPr>
          <t>送信点から受信点までの直線距離を手動入力する。
送信点は、(一社)放送サービス高度化推進協会にて
検索可能。</t>
        </r>
      </text>
    </comment>
    <comment ref="F6" authorId="0" shapeId="0" xr:uid="{1682EFD1-E348-4639-A2C9-AD3FBDA6BC92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利得、実効長、換算値欄を手動入力すること。
AU-1(低帯域) : アルミ製、20素子、13ch～34ch用
AU-1(全帯域) : アルミ製、20素子、13ch～52ch用
AU-2(低帯域) : SUS製、20素子、13ch～34ch用
AU-2(全帯域) : SUS製、20素子、13ch～52ch用
原則はアルミ製とするが、塩害地域はSUS製とする。</t>
        </r>
      </text>
    </comment>
    <comment ref="F7" authorId="0" shapeId="0" xr:uid="{4A43DBE0-2144-4B92-800E-48E827459E96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利得、実効長、換算値欄を手動入力すること。
SHA-75 : アンテナ有効径750mm
SHA-90 : アンテナ有効径900mm
・茶本 P.307により、原則はSHA-90とする。
・特に、日本の中心から遠くなるに従って電界強度が
　弱くなる為、北海道北部や沖縄では必ずSHA-90とする。
・その他、降雨や降雪でも受信障害が起きやすくなるが、
　耐障害性を向上させる為には、アンテナ有効径を大きくする。
・風速を考慮すること。</t>
        </r>
      </text>
    </comment>
    <comment ref="F15" authorId="0" shapeId="0" xr:uid="{5A382C37-D0C0-4E4F-BEFC-1221BE42A48F}">
      <text>
        <r>
          <rPr>
            <sz val="9"/>
            <color indexed="81"/>
            <rFont val="MS P ゴシック"/>
            <family val="3"/>
            <charset val="128"/>
          </rPr>
          <t>リストより選択
S-5CとS-7Cはリストに入力済み。左記以外を使用する場合は、
単位減衰量を手動入力すること。
EM-S-*C-FB : 「*」の数値はケーブル太さを示す</t>
        </r>
      </text>
    </comment>
    <comment ref="G15" authorId="0" shapeId="0" xr:uid="{ECD41A32-9C89-427C-8C1C-5CCD779277CD}">
      <text>
        <r>
          <rPr>
            <sz val="9"/>
            <color indexed="81"/>
            <rFont val="MS P ゴシック"/>
            <family val="3"/>
            <charset val="128"/>
          </rPr>
          <t>手動入力</t>
        </r>
      </text>
    </comment>
    <comment ref="F18" authorId="0" shapeId="0" xr:uid="{299119E1-C88E-45D0-99B0-B4C1718DA428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単位減衰量を手動入力すること。
SH-M : 混合器（屋内形）
SH-MC : 混合器（屋外形）</t>
        </r>
      </text>
    </comment>
    <comment ref="F20" authorId="0" shapeId="0" xr:uid="{F46236A8-084F-4C47-8FFF-5A2D6EA03B61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利得欄と定格出力欄を手動入力すること。
CATV-1E : CATV用
SH・UF-1 : FM、UHF、BS/110°CS用
SH-1 : BS/110°CS用
CATV・SH-1 : CATV、BS/110°CS用</t>
        </r>
      </text>
    </comment>
    <comment ref="E25" authorId="0" shapeId="0" xr:uid="{5784B236-1E4F-4927-B4FE-FC4B3D68082D}">
      <text>
        <r>
          <rPr>
            <sz val="9"/>
            <color indexed="81"/>
            <rFont val="MS P ゴシック"/>
            <family val="3"/>
            <charset val="128"/>
          </rPr>
          <t>茶本 P.312より、増幅器で発生する歪成分を
システム全体で規定値以下とする必要が有るため、
カスケード段数は通常3段以内とする。</t>
        </r>
      </text>
    </comment>
    <comment ref="F26" authorId="0" shapeId="0" xr:uid="{18B9C620-335F-4A02-8A6B-1F0DC93AED90}">
      <text>
        <r>
          <rPr>
            <sz val="9"/>
            <color indexed="81"/>
            <rFont val="MS P ゴシック"/>
            <family val="3"/>
            <charset val="128"/>
          </rPr>
          <t>計算書作成の手引き P.183より、
「入力＋利得」と「運用レベル」を比較し、
小さい数値を採用する。</t>
        </r>
      </text>
    </comment>
    <comment ref="F28" authorId="0" shapeId="0" xr:uid="{DA1F30E0-3302-427C-BB38-833231874861}">
      <text>
        <r>
          <rPr>
            <sz val="9"/>
            <color indexed="81"/>
            <rFont val="MS P ゴシック"/>
            <family val="3"/>
            <charset val="128"/>
          </rPr>
          <t>リストより選択
S-5CとS-7Cはリストに入力済み。左記以外を使用する場合は、
単位減衰量を手動入力すること。
EM-S-*C-FB : 「*」の数値はケーブル太さを示す</t>
        </r>
      </text>
    </comment>
    <comment ref="G28" authorId="0" shapeId="0" xr:uid="{C2377F26-5D89-4305-A08C-A71BA810829C}">
      <text>
        <r>
          <rPr>
            <sz val="9"/>
            <color indexed="81"/>
            <rFont val="MS P ゴシック"/>
            <family val="3"/>
            <charset val="128"/>
          </rPr>
          <t>手動入力</t>
        </r>
      </text>
    </comment>
    <comment ref="F33" authorId="0" shapeId="0" xr:uid="{1D9B7E46-568B-4D5D-A2D4-AE9F82437C48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単位減衰量を手動入力すること。
SH-C1 : 1分岐器
SH-C2 : 2分岐器
SH-C4 : 4分岐器
SH-D2 : 2分配器
SH-D4 : 4分配器
SH-D6 : 6分配器
SH-D8 : 8分配器
分岐器の「挿入」「結合」の違いは、入力端子⇒出力端子へ
信号が通過する場合は「挿入」を、入力端子⇒分岐端子へ
信号が通過する場合は「結合」を選択する。</t>
        </r>
      </text>
    </comment>
    <comment ref="F37" authorId="0" shapeId="0" xr:uid="{86CF0B4B-563F-444A-B9B1-9B6C6D762C9D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利得欄と定格出力欄を手動入力すること。
CATV-1E : CATV用
SH・UF-1 : FM、UHF、BS/110°CS用
SH-1 : BS/110°CS用
CATV・SH-1 : CATV、BS/110°CS用</t>
        </r>
      </text>
    </comment>
    <comment ref="E42" authorId="0" shapeId="0" xr:uid="{D0456F57-E3CF-4B5E-AAB2-D54228878BFE}">
      <text>
        <r>
          <rPr>
            <sz val="9"/>
            <color indexed="81"/>
            <rFont val="MS P ゴシック"/>
            <family val="3"/>
            <charset val="128"/>
          </rPr>
          <t>茶本 P.312より、増幅器で発生する歪成分を
システム全体で規定値以下とする必要が有るため、
カスケード段数は通常3段以内とする。</t>
        </r>
      </text>
    </comment>
    <comment ref="F43" authorId="0" shapeId="0" xr:uid="{CB7948D5-6AA9-4662-A740-FBFCDFF0CF00}">
      <text>
        <r>
          <rPr>
            <sz val="9"/>
            <color indexed="81"/>
            <rFont val="MS P ゴシック"/>
            <family val="3"/>
            <charset val="128"/>
          </rPr>
          <t>計算書作成の手引き P.183より、
「入力＋利得」と「運用レベル」を比較し、
小さい数値を採用する。</t>
        </r>
      </text>
    </comment>
    <comment ref="F45" authorId="0" shapeId="0" xr:uid="{0AE4091D-A014-4A12-A8B6-DDCDD5328B94}">
      <text>
        <r>
          <rPr>
            <sz val="9"/>
            <color indexed="81"/>
            <rFont val="MS P ゴシック"/>
            <family val="3"/>
            <charset val="128"/>
          </rPr>
          <t>リストより選択
S-5CとS-7Cはリストに入力済み。左記以外を使用する場合は、
単位減衰量を手動入力すること。
EM-S-*C-FB : 「*」の数値はケーブル太さを示す</t>
        </r>
      </text>
    </comment>
    <comment ref="G45" authorId="0" shapeId="0" xr:uid="{6F33178E-A28E-46B7-B994-C3343456DB99}">
      <text>
        <r>
          <rPr>
            <sz val="9"/>
            <color indexed="81"/>
            <rFont val="MS P ゴシック"/>
            <family val="3"/>
            <charset val="128"/>
          </rPr>
          <t>手動入力</t>
        </r>
      </text>
    </comment>
    <comment ref="F50" authorId="0" shapeId="0" xr:uid="{23B564E8-F46B-4BB4-A26E-C8212DC84616}">
      <text>
        <r>
          <rPr>
            <sz val="9"/>
            <color indexed="81"/>
            <rFont val="MS P ゴシック"/>
            <family val="3"/>
            <charset val="128"/>
          </rPr>
          <t>リストより選択
BL型番はリストに入力済み。BL型番以外を使用する場合は、
単位減衰量を手動入力すること。
SH-C1 : 1分岐器
SH-C2 : 2分岐器
SH-C4 : 4分岐器
SH-D2 : 2分配器
SH-D4 : 4分配器
SH-D6 : 6分配器
SH-D8 : 8分配器
分岐器の「挿入」「結合」の違いは、入力端子⇒出力端子へ
信号が通過する場合は「挿入」を、入力端子⇒分岐端子へ
信号が通過する場合は「結合」を選択する。</t>
        </r>
      </text>
    </comment>
    <comment ref="C55" authorId="0" shapeId="0" xr:uid="{ECB0923E-C2B2-4E1F-A590-0D01253EBF2E}">
      <text>
        <r>
          <rPr>
            <sz val="9"/>
            <color indexed="81"/>
            <rFont val="MS P ゴシック"/>
            <family val="3"/>
            <charset val="128"/>
          </rPr>
          <t>手動入力</t>
        </r>
      </text>
    </comment>
    <comment ref="E55" authorId="0" shapeId="0" xr:uid="{FF4EA2A8-D93C-4F94-99B8-5085DF812379}">
      <text>
        <r>
          <rPr>
            <sz val="9"/>
            <color indexed="81"/>
            <rFont val="MS P ゴシック"/>
            <family val="3"/>
            <charset val="128"/>
          </rPr>
          <t>茶本 P.308 表3-1より、要求性能は次の通り
UHF[dBuV] : 50～81
BS・110°CS[dBuV] : 54～81</t>
        </r>
      </text>
    </comment>
  </commentList>
</comments>
</file>

<file path=xl/sharedStrings.xml><?xml version="1.0" encoding="utf-8"?>
<sst xmlns="http://schemas.openxmlformats.org/spreadsheetml/2006/main" count="228" uniqueCount="132">
  <si>
    <t xml:space="preserve"> [MHz]</t>
  </si>
  <si>
    <t>BS・CSデジタル</t>
  </si>
  <si>
    <t>入力</t>
    <rPh sb="0" eb="2">
      <t>ニュウリョク</t>
    </rPh>
    <phoneticPr fontId="2"/>
  </si>
  <si>
    <t>定格出力</t>
    <rPh sb="0" eb="2">
      <t>テイカク</t>
    </rPh>
    <rPh sb="2" eb="4">
      <t>シュツリョク</t>
    </rPh>
    <phoneticPr fontId="2"/>
  </si>
  <si>
    <t>帯域</t>
    <rPh sb="0" eb="2">
      <t>タイイキ</t>
    </rPh>
    <phoneticPr fontId="2"/>
  </si>
  <si>
    <t>分岐・分配器</t>
    <rPh sb="0" eb="2">
      <t>ブンキ</t>
    </rPh>
    <rPh sb="3" eb="6">
      <t>ブンパイキ</t>
    </rPh>
    <phoneticPr fontId="2"/>
  </si>
  <si>
    <t>増幅器</t>
    <rPh sb="0" eb="3">
      <t>ゾウフクキ</t>
    </rPh>
    <phoneticPr fontId="2"/>
  </si>
  <si>
    <t>運用レベル</t>
    <rPh sb="0" eb="2">
      <t>ウンヨウ</t>
    </rPh>
    <phoneticPr fontId="2"/>
  </si>
  <si>
    <t>機器</t>
  </si>
  <si>
    <t>（</t>
  </si>
  <si>
    <t>同軸ケーブル</t>
    <rPh sb="0" eb="2">
      <t>ドウジク</t>
    </rPh>
    <phoneticPr fontId="2"/>
  </si>
  <si>
    <t>混合器</t>
    <rPh sb="0" eb="3">
      <t>コンゴウキ</t>
    </rPh>
    <phoneticPr fontId="2"/>
  </si>
  <si>
    <t>入力＋利得</t>
    <rPh sb="0" eb="2">
      <t>ニュウリョク</t>
    </rPh>
    <rPh sb="3" eb="5">
      <t>リトク</t>
    </rPh>
    <phoneticPr fontId="2"/>
  </si>
  <si>
    <t>[m][個]</t>
  </si>
  <si>
    <r>
      <t>Ａ</t>
    </r>
    <r>
      <rPr>
        <i/>
        <sz val="6"/>
        <rFont val="ＭＳ 明朝"/>
        <family val="1"/>
        <charset val="128"/>
      </rPr>
      <t>UO</t>
    </r>
    <r>
      <rPr>
        <sz val="9"/>
        <rFont val="ＭＳ 明朝"/>
        <family val="1"/>
        <charset val="128"/>
      </rPr>
      <t>、</t>
    </r>
    <r>
      <rPr>
        <i/>
        <sz val="9"/>
        <rFont val="ＭＳ 明朝"/>
        <family val="1"/>
        <charset val="128"/>
      </rPr>
      <t>Ａ</t>
    </r>
    <r>
      <rPr>
        <i/>
        <sz val="6"/>
        <rFont val="ＭＳ 明朝"/>
        <family val="1"/>
        <charset val="128"/>
      </rPr>
      <t>BO</t>
    </r>
    <r>
      <rPr>
        <sz val="9"/>
        <rFont val="ＭＳ 明朝"/>
        <family val="1"/>
        <charset val="128"/>
      </rPr>
      <t>：アンテナ出力 [dBμV]</t>
    </r>
    <rPh sb="12" eb="14">
      <t>シュツリョク</t>
    </rPh>
    <phoneticPr fontId="2"/>
  </si>
  <si>
    <t>数量</t>
    <rPh sb="0" eb="2">
      <t>スウリョウ</t>
    </rPh>
    <phoneticPr fontId="2"/>
  </si>
  <si>
    <t>)　電圧の計算</t>
  </si>
  <si>
    <t xml:space="preserve"> [dBμV]</t>
  </si>
  <si>
    <t>周波数</t>
    <rPh sb="0" eb="3">
      <t>シュウハスウ</t>
    </rPh>
    <phoneticPr fontId="2"/>
  </si>
  <si>
    <t>テレビ端子 (</t>
    <rPh sb="3" eb="5">
      <t>タンシ</t>
    </rPh>
    <phoneticPr fontId="2"/>
  </si>
  <si>
    <t>注　*　増幅器入力に増幅器利得を足した値が運用レベルを上回る場合は、運用レベルとする。</t>
    <rPh sb="0" eb="1">
      <t>チュウ</t>
    </rPh>
    <rPh sb="21" eb="23">
      <t>ウンヨウ</t>
    </rPh>
    <phoneticPr fontId="2"/>
  </si>
  <si>
    <t>テレビ端子</t>
    <rPh sb="3" eb="5">
      <t>タンシ</t>
    </rPh>
    <phoneticPr fontId="2"/>
  </si>
  <si>
    <t>利得</t>
    <rPh sb="0" eb="2">
      <t>リトク</t>
    </rPh>
    <phoneticPr fontId="2"/>
  </si>
  <si>
    <t>受信点～増幅器</t>
    <rPh sb="0" eb="2">
      <t>ジュシン</t>
    </rPh>
    <rPh sb="2" eb="3">
      <t>テン</t>
    </rPh>
    <rPh sb="4" eb="7">
      <t>ゾウフクキ</t>
    </rPh>
    <phoneticPr fontId="2"/>
  </si>
  <si>
    <t>増幅器～増幅器</t>
    <rPh sb="0" eb="3">
      <t>ゾウフクキ</t>
    </rPh>
    <rPh sb="4" eb="7">
      <t>ゾウフクキ</t>
    </rPh>
    <phoneticPr fontId="2"/>
  </si>
  <si>
    <t>増幅器～テレビ端子</t>
    <rPh sb="0" eb="3">
      <t>ゾウフクキ</t>
    </rPh>
    <rPh sb="7" eb="9">
      <t>タンシ</t>
    </rPh>
    <phoneticPr fontId="2"/>
  </si>
  <si>
    <t xml:space="preserve"> [dB]</t>
  </si>
  <si>
    <t>種　別</t>
    <rPh sb="0" eb="1">
      <t>タネ</t>
    </rPh>
    <rPh sb="2" eb="3">
      <t>ベツ</t>
    </rPh>
    <phoneticPr fontId="2"/>
  </si>
  <si>
    <t>利得及び単位減衰量等</t>
    <rPh sb="0" eb="2">
      <t>リトク</t>
    </rPh>
    <rPh sb="2" eb="3">
      <t>オヨ</t>
    </rPh>
    <rPh sb="4" eb="6">
      <t>タンイ</t>
    </rPh>
    <rPh sb="6" eb="8">
      <t>ゲンスイ</t>
    </rPh>
    <rPh sb="8" eb="9">
      <t>リョウ</t>
    </rPh>
    <rPh sb="9" eb="10">
      <t>ナド</t>
    </rPh>
    <phoneticPr fontId="2"/>
  </si>
  <si>
    <t>出力及び減衰量等</t>
    <rPh sb="0" eb="2">
      <t>シュツリョク</t>
    </rPh>
    <rPh sb="2" eb="3">
      <t>オヨ</t>
    </rPh>
    <rPh sb="4" eb="6">
      <t>ゲンスイ</t>
    </rPh>
    <rPh sb="6" eb="7">
      <t>リョウ</t>
    </rPh>
    <rPh sb="7" eb="8">
      <t>ナド</t>
    </rPh>
    <phoneticPr fontId="2"/>
  </si>
  <si>
    <t>[dBμV/m]</t>
  </si>
  <si>
    <t>ケーブル</t>
  </si>
  <si>
    <r>
      <t>出力</t>
    </r>
    <r>
      <rPr>
        <vertAlign val="superscript"/>
        <sz val="9"/>
        <rFont val="ＭＳ 明朝"/>
        <family val="1"/>
        <charset val="128"/>
      </rPr>
      <t>*</t>
    </r>
    <rPh sb="0" eb="2">
      <t>シュツリョク</t>
    </rPh>
    <phoneticPr fontId="2"/>
  </si>
  <si>
    <t>機器</t>
    <rPh sb="0" eb="2">
      <t>キキ</t>
    </rPh>
    <phoneticPr fontId="2"/>
  </si>
  <si>
    <t>[dBμV]</t>
  </si>
  <si>
    <t>増　幅　器</t>
  </si>
  <si>
    <t>[dB]</t>
  </si>
  <si>
    <t>）の端子電圧</t>
  </si>
  <si>
    <t>機器</t>
    <rPh sb="0" eb="1">
      <t>キ</t>
    </rPh>
    <rPh sb="1" eb="2">
      <t>ウツワ</t>
    </rPh>
    <phoneticPr fontId="2"/>
  </si>
  <si>
    <t>増　幅　器</t>
    <rPh sb="0" eb="1">
      <t>ゾウ</t>
    </rPh>
    <rPh sb="2" eb="3">
      <t>ハバ</t>
    </rPh>
    <rPh sb="4" eb="5">
      <t>ウツワ</t>
    </rPh>
    <phoneticPr fontId="2"/>
  </si>
  <si>
    <t>増幅器出力</t>
    <rPh sb="0" eb="3">
      <t>ゾウフクキ</t>
    </rPh>
    <rPh sb="3" eb="5">
      <t>シュツリョク</t>
    </rPh>
    <phoneticPr fontId="2"/>
  </si>
  <si>
    <t>受信点</t>
    <rPh sb="0" eb="2">
      <t>ジュシン</t>
    </rPh>
    <rPh sb="2" eb="3">
      <t>テン</t>
    </rPh>
    <phoneticPr fontId="2"/>
  </si>
  <si>
    <r>
      <t>Ａ</t>
    </r>
    <r>
      <rPr>
        <i/>
        <sz val="6"/>
        <rFont val="ＭＳ 明朝"/>
        <family val="1"/>
        <charset val="128"/>
      </rPr>
      <t>UO</t>
    </r>
    <r>
      <rPr>
        <sz val="9"/>
        <rFont val="ＭＳ 明朝"/>
        <family val="1"/>
        <charset val="128"/>
      </rPr>
      <t>、</t>
    </r>
    <r>
      <rPr>
        <i/>
        <sz val="9"/>
        <rFont val="ＭＳ 明朝"/>
        <family val="1"/>
        <charset val="128"/>
      </rPr>
      <t>Ａ</t>
    </r>
    <r>
      <rPr>
        <i/>
        <sz val="6"/>
        <rFont val="ＭＳ 明朝"/>
        <family val="1"/>
        <charset val="128"/>
      </rPr>
      <t>BO</t>
    </r>
    <r>
      <rPr>
        <sz val="9"/>
        <rFont val="ＭＳ 明朝"/>
        <family val="1"/>
        <charset val="128"/>
      </rPr>
      <t>：アンテナ出力</t>
    </r>
    <rPh sb="12" eb="14">
      <t>シュツリョク</t>
    </rPh>
    <phoneticPr fontId="2"/>
  </si>
  <si>
    <t>地上波デジタル</t>
    <rPh sb="0" eb="2">
      <t>チジョウ</t>
    </rPh>
    <rPh sb="2" eb="3">
      <t>ナミ</t>
    </rPh>
    <phoneticPr fontId="2"/>
  </si>
  <si>
    <t>テレビ共同受信設備計算書</t>
    <phoneticPr fontId="2"/>
  </si>
  <si>
    <t>表3-2 テレビジョン受信用同軸ケーブルの電気的特性</t>
    <rPh sb="0" eb="1">
      <t>ヒョウ</t>
    </rPh>
    <rPh sb="11" eb="14">
      <t>ジュシンヨウ</t>
    </rPh>
    <rPh sb="14" eb="16">
      <t>ドウジク</t>
    </rPh>
    <rPh sb="21" eb="24">
      <t>デンキテキ</t>
    </rPh>
    <rPh sb="24" eb="26">
      <t>トクセイ</t>
    </rPh>
    <phoneticPr fontId="16"/>
  </si>
  <si>
    <t>ケーブルの種類</t>
    <rPh sb="5" eb="7">
      <t>シュルイ</t>
    </rPh>
    <phoneticPr fontId="16"/>
  </si>
  <si>
    <t>EM-S-5C-FB</t>
    <phoneticPr fontId="16"/>
  </si>
  <si>
    <t>EM-S-7C-FB</t>
    <phoneticPr fontId="16"/>
  </si>
  <si>
    <t>特性インピーダンス</t>
    <rPh sb="0" eb="2">
      <t>トクセイ</t>
    </rPh>
    <phoneticPr fontId="16"/>
  </si>
  <si>
    <t>減衰量[dB/m]</t>
    <rPh sb="0" eb="3">
      <t>ゲンスイリョウ</t>
    </rPh>
    <phoneticPr fontId="16"/>
  </si>
  <si>
    <t>混合器の種類</t>
    <rPh sb="0" eb="3">
      <t>コンゴウキ</t>
    </rPh>
    <rPh sb="4" eb="6">
      <t>シュルイ</t>
    </rPh>
    <phoneticPr fontId="16"/>
  </si>
  <si>
    <t>減衰量[dB/m]</t>
    <phoneticPr fontId="16"/>
  </si>
  <si>
    <t>SH-M</t>
    <phoneticPr fontId="16"/>
  </si>
  <si>
    <t>SH-MC</t>
    <phoneticPr fontId="16"/>
  </si>
  <si>
    <t>770MHz以下</t>
    <rPh sb="6" eb="8">
      <t>イカ</t>
    </rPh>
    <phoneticPr fontId="16"/>
  </si>
  <si>
    <t>1000～2681MHz</t>
    <phoneticPr fontId="16"/>
  </si>
  <si>
    <t>3224MHz</t>
    <phoneticPr fontId="16"/>
  </si>
  <si>
    <t>表3-5 混合（分波）器の電気的特性</t>
    <rPh sb="0" eb="1">
      <t>ヒョウ</t>
    </rPh>
    <rPh sb="5" eb="7">
      <t>コンゴウ</t>
    </rPh>
    <rPh sb="8" eb="10">
      <t>ブンパ</t>
    </rPh>
    <rPh sb="11" eb="12">
      <t>キ</t>
    </rPh>
    <rPh sb="13" eb="15">
      <t>デンキ</t>
    </rPh>
    <rPh sb="15" eb="16">
      <t>テキ</t>
    </rPh>
    <rPh sb="16" eb="18">
      <t>トクセイ</t>
    </rPh>
    <phoneticPr fontId="16"/>
  </si>
  <si>
    <t>増幅器の種類</t>
    <rPh sb="0" eb="3">
      <t>ゾウフクキ</t>
    </rPh>
    <rPh sb="4" eb="6">
      <t>シュルイ</t>
    </rPh>
    <phoneticPr fontId="16"/>
  </si>
  <si>
    <t>CATV-1E</t>
    <phoneticPr fontId="16"/>
  </si>
  <si>
    <t>SH・UF-1</t>
    <phoneticPr fontId="16"/>
  </si>
  <si>
    <t>SH-1</t>
    <phoneticPr fontId="16"/>
  </si>
  <si>
    <t>CATV・SH-1</t>
    <phoneticPr fontId="16"/>
  </si>
  <si>
    <t>CATV</t>
  </si>
  <si>
    <t>CATV</t>
    <phoneticPr fontId="16"/>
  </si>
  <si>
    <t>FM</t>
  </si>
  <si>
    <t>10～55MHz</t>
  </si>
  <si>
    <t>76～95MHz</t>
  </si>
  <si>
    <t>UHF</t>
    <phoneticPr fontId="16"/>
  </si>
  <si>
    <t>470～710MHz</t>
    <phoneticPr fontId="16"/>
  </si>
  <si>
    <t>70～770MHz</t>
    <phoneticPr fontId="16"/>
  </si>
  <si>
    <t>1000MHz</t>
    <phoneticPr fontId="16"/>
  </si>
  <si>
    <t>UHF入力用</t>
    <rPh sb="3" eb="6">
      <t>ニュウリョクヨウ</t>
    </rPh>
    <phoneticPr fontId="16"/>
  </si>
  <si>
    <t>BS/CS</t>
    <phoneticPr fontId="16"/>
  </si>
  <si>
    <t>SH・UF-1</t>
  </si>
  <si>
    <t>CATV-1E</t>
  </si>
  <si>
    <t>SH-1</t>
  </si>
  <si>
    <t>CATV・SH-1</t>
  </si>
  <si>
    <t>表3-6 増幅器の種類及び電気的特性（利得）</t>
    <rPh sb="0" eb="1">
      <t>ヒョウ</t>
    </rPh>
    <rPh sb="5" eb="8">
      <t>ゾウフクキ</t>
    </rPh>
    <rPh sb="9" eb="11">
      <t>シュルイ</t>
    </rPh>
    <rPh sb="11" eb="12">
      <t>オヨ</t>
    </rPh>
    <rPh sb="13" eb="16">
      <t>デンキテキ</t>
    </rPh>
    <rPh sb="16" eb="18">
      <t>トクセイ</t>
    </rPh>
    <rPh sb="19" eb="21">
      <t>リトク</t>
    </rPh>
    <phoneticPr fontId="16"/>
  </si>
  <si>
    <t>表3-6 増幅器の種類及び電気的特性（定格出力）</t>
    <rPh sb="0" eb="1">
      <t>ヒョウ</t>
    </rPh>
    <rPh sb="5" eb="8">
      <t>ゾウフクキ</t>
    </rPh>
    <rPh sb="9" eb="11">
      <t>シュルイ</t>
    </rPh>
    <rPh sb="11" eb="12">
      <t>オヨ</t>
    </rPh>
    <rPh sb="13" eb="16">
      <t>デンキテキ</t>
    </rPh>
    <rPh sb="16" eb="18">
      <t>トクセイ</t>
    </rPh>
    <rPh sb="19" eb="21">
      <t>テイカク</t>
    </rPh>
    <rPh sb="21" eb="23">
      <t>シュツリョク</t>
    </rPh>
    <phoneticPr fontId="16"/>
  </si>
  <si>
    <t>SH-P1</t>
    <phoneticPr fontId="16"/>
  </si>
  <si>
    <t>表3-7 分岐器の電気的特性、表3-8 分配器の電気的特性</t>
    <rPh sb="0" eb="1">
      <t>ヒョウ</t>
    </rPh>
    <rPh sb="5" eb="8">
      <t>ブンキキ</t>
    </rPh>
    <rPh sb="9" eb="14">
      <t>デンキテキトクセイ</t>
    </rPh>
    <rPh sb="15" eb="16">
      <t>ヒョウ</t>
    </rPh>
    <rPh sb="20" eb="23">
      <t>ブンパイキ</t>
    </rPh>
    <rPh sb="24" eb="29">
      <t>デンキテキトクセイ</t>
    </rPh>
    <phoneticPr fontId="16"/>
  </si>
  <si>
    <t>分岐器、分配器</t>
    <rPh sb="0" eb="3">
      <t>ブンキキ</t>
    </rPh>
    <rPh sb="4" eb="7">
      <t>ブンパイキ</t>
    </rPh>
    <phoneticPr fontId="16"/>
  </si>
  <si>
    <t>の種類</t>
    <rPh sb="1" eb="3">
      <t>シュルイ</t>
    </rPh>
    <phoneticPr fontId="16"/>
  </si>
  <si>
    <t>SH-D2</t>
    <phoneticPr fontId="16"/>
  </si>
  <si>
    <t>SH-D4</t>
    <phoneticPr fontId="16"/>
  </si>
  <si>
    <t>SH-D6</t>
    <phoneticPr fontId="16"/>
  </si>
  <si>
    <t>SH-D8</t>
    <phoneticPr fontId="16"/>
  </si>
  <si>
    <t>SH-C1(挿入)</t>
    <rPh sb="6" eb="8">
      <t>ソウニュウ</t>
    </rPh>
    <phoneticPr fontId="16"/>
  </si>
  <si>
    <t>SH-C1(結合)</t>
    <rPh sb="6" eb="8">
      <t>ケツゴウ</t>
    </rPh>
    <phoneticPr fontId="16"/>
  </si>
  <si>
    <t>SH-C2(挿入)</t>
    <rPh sb="6" eb="8">
      <t>ソウニュウ</t>
    </rPh>
    <phoneticPr fontId="16"/>
  </si>
  <si>
    <t>SH-C2(結合)</t>
    <rPh sb="6" eb="8">
      <t>ケツゴウ</t>
    </rPh>
    <phoneticPr fontId="16"/>
  </si>
  <si>
    <t>SH-C4(挿入)</t>
    <rPh sb="6" eb="8">
      <t>ソウニュウ</t>
    </rPh>
    <phoneticPr fontId="16"/>
  </si>
  <si>
    <t>SH-C4(結合)</t>
    <rPh sb="6" eb="8">
      <t>ケツゴウ</t>
    </rPh>
    <phoneticPr fontId="16"/>
  </si>
  <si>
    <t>表3-9 テレビ端子の電気的特性</t>
    <rPh sb="0" eb="1">
      <t>ヒョウ</t>
    </rPh>
    <rPh sb="8" eb="10">
      <t>タンシ</t>
    </rPh>
    <rPh sb="11" eb="16">
      <t>デンキテキトクセイ</t>
    </rPh>
    <phoneticPr fontId="16"/>
  </si>
  <si>
    <t>テレビ端子</t>
    <rPh sb="3" eb="5">
      <t>タンシ</t>
    </rPh>
    <phoneticPr fontId="16"/>
  </si>
  <si>
    <t>SH-7F</t>
    <phoneticPr fontId="16"/>
  </si>
  <si>
    <t>SH-77F</t>
    <phoneticPr fontId="16"/>
  </si>
  <si>
    <t>SH-7FS(片)</t>
    <rPh sb="7" eb="8">
      <t>カタ</t>
    </rPh>
    <phoneticPr fontId="16"/>
  </si>
  <si>
    <t>SH-7FS(双)</t>
    <rPh sb="7" eb="8">
      <t>ソウ</t>
    </rPh>
    <phoneticPr fontId="16"/>
  </si>
  <si>
    <t>SH-77FS(片)</t>
    <phoneticPr fontId="16"/>
  </si>
  <si>
    <t>SH-77FS(双)</t>
    <phoneticPr fontId="16"/>
  </si>
  <si>
    <t>実行輻射電力[W]</t>
    <rPh sb="0" eb="2">
      <t>ジッコウ</t>
    </rPh>
    <rPh sb="2" eb="6">
      <t>フクシャデンリョク</t>
    </rPh>
    <phoneticPr fontId="2"/>
  </si>
  <si>
    <t>送受信点間距離[km]</t>
    <rPh sb="0" eb="3">
      <t>ソウジュシン</t>
    </rPh>
    <rPh sb="3" eb="4">
      <t>テン</t>
    </rPh>
    <rPh sb="4" eb="5">
      <t>カン</t>
    </rPh>
    <rPh sb="5" eb="7">
      <t>キョリ</t>
    </rPh>
    <phoneticPr fontId="2"/>
  </si>
  <si>
    <t>表3-3 UHFアンテナの種類及び電気的特性、表3-4 UHFチャンネルのアンテナ実効長</t>
    <rPh sb="0" eb="1">
      <t>ヒョウ</t>
    </rPh>
    <rPh sb="13" eb="15">
      <t>シュルイ</t>
    </rPh>
    <rPh sb="15" eb="16">
      <t>オヨ</t>
    </rPh>
    <rPh sb="17" eb="20">
      <t>デンキテキ</t>
    </rPh>
    <rPh sb="20" eb="22">
      <t>トクセイ</t>
    </rPh>
    <rPh sb="23" eb="24">
      <t>ヒョウ</t>
    </rPh>
    <rPh sb="41" eb="44">
      <t>ジッコウチョウ</t>
    </rPh>
    <phoneticPr fontId="16"/>
  </si>
  <si>
    <t>アンテナの種類</t>
    <rPh sb="5" eb="7">
      <t>シュルイ</t>
    </rPh>
    <phoneticPr fontId="16"/>
  </si>
  <si>
    <t>AU-1(低帯域)</t>
    <rPh sb="5" eb="8">
      <t>テイタイイキ</t>
    </rPh>
    <phoneticPr fontId="16"/>
  </si>
  <si>
    <t>AU-1(全帯域)</t>
    <rPh sb="5" eb="6">
      <t>ゼン</t>
    </rPh>
    <rPh sb="6" eb="8">
      <t>タイイキ</t>
    </rPh>
    <phoneticPr fontId="16"/>
  </si>
  <si>
    <t>AU-2(低帯域)</t>
    <rPh sb="5" eb="8">
      <t>テイタイイキ</t>
    </rPh>
    <phoneticPr fontId="16"/>
  </si>
  <si>
    <t>AU-2(全帯域)</t>
    <rPh sb="5" eb="6">
      <t>ゼン</t>
    </rPh>
    <rPh sb="6" eb="8">
      <t>タイイキ</t>
    </rPh>
    <phoneticPr fontId="16"/>
  </si>
  <si>
    <t>動作利得</t>
    <rPh sb="0" eb="2">
      <t>ドウサ</t>
    </rPh>
    <rPh sb="2" eb="4">
      <t>リトク</t>
    </rPh>
    <phoneticPr fontId="16"/>
  </si>
  <si>
    <t>470～602MHz</t>
    <phoneticPr fontId="16"/>
  </si>
  <si>
    <t>低帯域</t>
    <rPh sb="0" eb="3">
      <t>テイタイイキ</t>
    </rPh>
    <phoneticPr fontId="16"/>
  </si>
  <si>
    <t>全帯域</t>
    <rPh sb="0" eb="1">
      <t>ゼン</t>
    </rPh>
    <rPh sb="1" eb="3">
      <t>タイイキ</t>
    </rPh>
    <phoneticPr fontId="16"/>
  </si>
  <si>
    <t>470～578MHz</t>
    <phoneticPr fontId="16"/>
  </si>
  <si>
    <t>578～770MHz</t>
    <phoneticPr fontId="16"/>
  </si>
  <si>
    <t>13～34ch</t>
    <phoneticPr fontId="16"/>
  </si>
  <si>
    <t>13～52ch</t>
    <phoneticPr fontId="16"/>
  </si>
  <si>
    <t>アンテナ実効長</t>
    <rPh sb="4" eb="7">
      <t>ジッコウチョウ</t>
    </rPh>
    <phoneticPr fontId="16"/>
  </si>
  <si>
    <t>470MHz</t>
    <phoneticPr fontId="16"/>
  </si>
  <si>
    <t>770MHz</t>
    <phoneticPr fontId="16"/>
  </si>
  <si>
    <t>終端値への換算</t>
    <rPh sb="0" eb="3">
      <t>シュウタンチ</t>
    </rPh>
    <rPh sb="5" eb="7">
      <t>カンサン</t>
    </rPh>
    <phoneticPr fontId="16"/>
  </si>
  <si>
    <t>11.7～12.75GHz</t>
    <phoneticPr fontId="16"/>
  </si>
  <si>
    <t>SHA-75</t>
    <phoneticPr fontId="16"/>
  </si>
  <si>
    <t>SHA-90</t>
    <phoneticPr fontId="16"/>
  </si>
  <si>
    <t>UHFアンテナ</t>
    <phoneticPr fontId="2"/>
  </si>
  <si>
    <t>BS・110°CSアンテナ</t>
    <phoneticPr fontId="2"/>
  </si>
  <si>
    <r>
      <t>Ｅ</t>
    </r>
    <r>
      <rPr>
        <i/>
        <sz val="6"/>
        <rFont val="ＭＳ 明朝"/>
        <family val="1"/>
        <charset val="128"/>
      </rPr>
      <t>U</t>
    </r>
    <r>
      <rPr>
        <sz val="9"/>
        <rFont val="ＭＳ 明朝"/>
        <family val="1"/>
        <charset val="128"/>
      </rPr>
      <t>：電界強度</t>
    </r>
  </si>
  <si>
    <r>
      <t>Ｇ</t>
    </r>
    <r>
      <rPr>
        <i/>
        <vertAlign val="subscript"/>
        <sz val="9"/>
        <rFont val="ＭＳ 明朝"/>
        <family val="1"/>
        <charset val="128"/>
      </rPr>
      <t>A</t>
    </r>
    <r>
      <rPr>
        <sz val="9"/>
        <rFont val="ＭＳ 明朝"/>
        <family val="1"/>
        <charset val="128"/>
      </rPr>
      <t>：アンテナ利得</t>
    </r>
    <rPh sb="7" eb="9">
      <t>リトク</t>
    </rPh>
    <phoneticPr fontId="2"/>
  </si>
  <si>
    <r>
      <t>Ｈ</t>
    </r>
    <r>
      <rPr>
        <i/>
        <vertAlign val="subscript"/>
        <sz val="9"/>
        <rFont val="ＭＳ 明朝"/>
        <family val="1"/>
        <charset val="128"/>
      </rPr>
      <t>e</t>
    </r>
    <r>
      <rPr>
        <sz val="9"/>
        <rFont val="ＭＳ 明朝"/>
        <family val="1"/>
        <charset val="128"/>
      </rPr>
      <t>：アンテナ実効長</t>
    </r>
    <rPh sb="7" eb="9">
      <t>ジッコウ</t>
    </rPh>
    <rPh sb="9" eb="10">
      <t>チョウ</t>
    </rPh>
    <phoneticPr fontId="2"/>
  </si>
  <si>
    <r>
      <t>Ｋ</t>
    </r>
    <r>
      <rPr>
        <sz val="9"/>
        <rFont val="ＭＳ 明朝"/>
        <family val="1"/>
        <charset val="128"/>
      </rPr>
      <t xml:space="preserve"> ： 開放値から終端値への換算値</t>
    </r>
    <rPh sb="4" eb="6">
      <t>カイホウ</t>
    </rPh>
    <rPh sb="6" eb="7">
      <t>チ</t>
    </rPh>
    <rPh sb="9" eb="11">
      <t>シュウタン</t>
    </rPh>
    <rPh sb="11" eb="12">
      <t>チ</t>
    </rPh>
    <rPh sb="14" eb="16">
      <t>カンザン</t>
    </rPh>
    <rPh sb="16" eb="1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</si>
</sst>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0_ "/>
    <numFmt numFmtId="177" formatCode="#,##0.00_ "/>
    <numFmt numFmtId="178" formatCode="#,##0.0_ "/>
    <numFmt numFmtId="179" formatCode="#,##0.0_);[Red]\(#,##0.0\)"/>
    <numFmt numFmtId="180" formatCode="0.00_);[Red]\(0.00\)"/>
    <numFmt numFmtId="181" formatCode="_ * #,##0.0_ ;_ * \-#,##0.0_ ;_ * &quot;-&quot;?_ ;_ @_ "/>
    <numFmt numFmtId="182" formatCode="0&quot;MHz&quot;"/>
    <numFmt numFmtId="183" formatCode="#,##0_ "/>
  </numFmts>
  <fonts count="20"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明朝"/>
      <family val="1"/>
    </font>
    <font>
      <b/>
      <sz val="14"/>
      <name val="ＭＳ ゴシック"/>
      <family val="3"/>
    </font>
    <font>
      <u/>
      <sz val="9"/>
      <name val="ＭＳ 明朝"/>
      <family val="1"/>
    </font>
    <font>
      <b/>
      <sz val="9"/>
      <name val="ＭＳ ゴシック"/>
      <family val="3"/>
    </font>
    <font>
      <u/>
      <sz val="11"/>
      <name val="ＭＳ 明朝"/>
      <family val="1"/>
    </font>
    <font>
      <sz val="11"/>
      <name val="ＭＳ 明朝"/>
      <family val="1"/>
    </font>
    <font>
      <b/>
      <sz val="9"/>
      <name val="ＭＳ 明朝"/>
      <family val="1"/>
    </font>
    <font>
      <i/>
      <sz val="6"/>
      <name val="ＭＳ 明朝"/>
      <family val="1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</font>
    <font>
      <i/>
      <sz val="9"/>
      <name val="ＭＳ 明朝"/>
      <family val="1"/>
    </font>
    <font>
      <i/>
      <vertAlign val="subscript"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/>
    <xf numFmtId="180" fontId="6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indent="1"/>
    </xf>
    <xf numFmtId="0" fontId="3" fillId="0" borderId="0" xfId="1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left" vertical="center"/>
    </xf>
    <xf numFmtId="179" fontId="7" fillId="0" borderId="21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 shrinkToFit="1"/>
    </xf>
    <xf numFmtId="179" fontId="7" fillId="0" borderId="28" xfId="0" applyNumberFormat="1" applyFont="1" applyBorder="1" applyAlignment="1">
      <alignment vertical="center" shrinkToFit="1"/>
    </xf>
    <xf numFmtId="179" fontId="7" fillId="0" borderId="25" xfId="0" applyNumberFormat="1" applyFont="1" applyBorder="1" applyAlignment="1">
      <alignment vertical="center" shrinkToFit="1"/>
    </xf>
    <xf numFmtId="179" fontId="7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2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83" fontId="0" fillId="0" borderId="18" xfId="0" applyNumberFormat="1" applyBorder="1" applyAlignment="1">
      <alignment horizontal="center" vertical="center"/>
    </xf>
    <xf numFmtId="183" fontId="0" fillId="2" borderId="18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7" fillId="0" borderId="18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vertical="center" shrinkToFit="1"/>
    </xf>
    <xf numFmtId="178" fontId="7" fillId="0" borderId="18" xfId="0" applyNumberFormat="1" applyFont="1" applyBorder="1" applyAlignment="1">
      <alignment vertical="center" shrinkToFit="1"/>
    </xf>
    <xf numFmtId="178" fontId="7" fillId="0" borderId="39" xfId="0" applyNumberFormat="1" applyFont="1" applyBorder="1" applyAlignment="1">
      <alignment vertical="center" shrinkToFit="1"/>
    </xf>
    <xf numFmtId="176" fontId="7" fillId="0" borderId="19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178" fontId="7" fillId="0" borderId="37" xfId="0" applyNumberFormat="1" applyFont="1" applyBorder="1" applyAlignment="1">
      <alignment vertical="center" shrinkToFit="1"/>
    </xf>
    <xf numFmtId="176" fontId="7" fillId="0" borderId="25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41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center"/>
    </xf>
    <xf numFmtId="178" fontId="7" fillId="0" borderId="39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 shrinkToFit="1"/>
    </xf>
    <xf numFmtId="178" fontId="7" fillId="0" borderId="14" xfId="0" applyNumberFormat="1" applyFont="1" applyBorder="1" applyAlignment="1">
      <alignment vertical="center" shrinkToFit="1"/>
    </xf>
    <xf numFmtId="176" fontId="7" fillId="0" borderId="28" xfId="0" applyNumberFormat="1" applyFont="1" applyBorder="1" applyAlignment="1">
      <alignment vertical="center" shrinkToFit="1"/>
    </xf>
    <xf numFmtId="176" fontId="7" fillId="0" borderId="34" xfId="0" applyNumberFormat="1" applyFont="1" applyBorder="1" applyAlignment="1">
      <alignment vertical="center" shrinkToFit="1"/>
    </xf>
    <xf numFmtId="178" fontId="7" fillId="0" borderId="35" xfId="0" applyNumberFormat="1" applyFont="1" applyBorder="1" applyAlignment="1">
      <alignment vertical="center" shrinkToFit="1"/>
    </xf>
    <xf numFmtId="178" fontId="7" fillId="0" borderId="42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181" fontId="7" fillId="0" borderId="14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81" fontId="7" fillId="0" borderId="14" xfId="0" applyNumberFormat="1" applyFont="1" applyBorder="1" applyAlignment="1">
      <alignment horizontal="center" vertical="center"/>
    </xf>
    <xf numFmtId="181" fontId="7" fillId="0" borderId="18" xfId="0" applyNumberFormat="1" applyFont="1" applyBorder="1" applyAlignment="1">
      <alignment horizontal="center" vertical="center"/>
    </xf>
    <xf numFmtId="181" fontId="7" fillId="0" borderId="31" xfId="0" applyNumberFormat="1" applyFont="1" applyBorder="1" applyAlignment="1">
      <alignment horizontal="center" vertical="center"/>
    </xf>
    <xf numFmtId="178" fontId="7" fillId="3" borderId="25" xfId="0" applyNumberFormat="1" applyFont="1" applyFill="1" applyBorder="1" applyAlignment="1">
      <alignment vertical="center" shrinkToFit="1"/>
    </xf>
    <xf numFmtId="178" fontId="7" fillId="3" borderId="40" xfId="0" applyNumberFormat="1" applyFont="1" applyFill="1" applyBorder="1" applyAlignment="1">
      <alignment vertical="center" shrinkToFit="1"/>
    </xf>
    <xf numFmtId="178" fontId="7" fillId="3" borderId="18" xfId="0" applyNumberFormat="1" applyFont="1" applyFill="1" applyBorder="1" applyAlignment="1">
      <alignment vertical="center"/>
    </xf>
    <xf numFmtId="178" fontId="7" fillId="3" borderId="39" xfId="0" applyNumberFormat="1" applyFont="1" applyFill="1" applyBorder="1" applyAlignment="1">
      <alignment vertical="center"/>
    </xf>
    <xf numFmtId="178" fontId="7" fillId="3" borderId="27" xfId="0" applyNumberFormat="1" applyFont="1" applyFill="1" applyBorder="1" applyAlignment="1">
      <alignment vertical="center" shrinkToFit="1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178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vertical="center" shrinkToFit="1"/>
      <protection locked="0"/>
    </xf>
    <xf numFmtId="179" fontId="7" fillId="2" borderId="19" xfId="0" applyNumberFormat="1" applyFont="1" applyFill="1" applyBorder="1" applyAlignment="1" applyProtection="1">
      <alignment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179" fontId="7" fillId="2" borderId="18" xfId="0" applyNumberFormat="1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179" fontId="7" fillId="2" borderId="18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178" fontId="7" fillId="4" borderId="18" xfId="0" applyNumberFormat="1" applyFont="1" applyFill="1" applyBorder="1" applyAlignment="1" applyProtection="1">
      <alignment vertical="center" shrinkToFit="1"/>
      <protection locked="0"/>
    </xf>
    <xf numFmtId="178" fontId="7" fillId="4" borderId="19" xfId="0" applyNumberFormat="1" applyFont="1" applyFill="1" applyBorder="1" applyAlignment="1" applyProtection="1">
      <alignment vertical="center" shrinkToFit="1"/>
      <protection locked="0"/>
    </xf>
    <xf numFmtId="176" fontId="7" fillId="4" borderId="19" xfId="0" applyNumberFormat="1" applyFont="1" applyFill="1" applyBorder="1" applyAlignment="1" applyProtection="1">
      <alignment vertical="center" shrinkToFit="1"/>
      <protection locked="0"/>
    </xf>
    <xf numFmtId="176" fontId="7" fillId="4" borderId="18" xfId="0" applyNumberFormat="1" applyFont="1" applyFill="1" applyBorder="1" applyAlignment="1" applyProtection="1">
      <alignment vertical="center"/>
      <protection locked="0"/>
    </xf>
    <xf numFmtId="178" fontId="7" fillId="4" borderId="14" xfId="0" applyNumberFormat="1" applyFont="1" applyFill="1" applyBorder="1" applyAlignment="1" applyProtection="1">
      <alignment vertical="center" shrinkToFit="1"/>
      <protection locked="0"/>
    </xf>
    <xf numFmtId="178" fontId="7" fillId="4" borderId="37" xfId="0" applyNumberFormat="1" applyFont="1" applyFill="1" applyBorder="1" applyAlignment="1" applyProtection="1">
      <alignment vertical="center" shrinkToFit="1"/>
      <protection locked="0"/>
    </xf>
    <xf numFmtId="178" fontId="7" fillId="4" borderId="39" xfId="0" applyNumberFormat="1" applyFont="1" applyFill="1" applyBorder="1" applyAlignment="1" applyProtection="1">
      <alignment vertical="center" shrinkToFit="1"/>
      <protection locked="0"/>
    </xf>
    <xf numFmtId="176" fontId="7" fillId="4" borderId="18" xfId="0" applyNumberFormat="1" applyFont="1" applyFill="1" applyBorder="1" applyAlignment="1" applyProtection="1">
      <alignment vertical="center" shrinkToFi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9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3" fontId="4" fillId="0" borderId="1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標準" xfId="0" builtinId="0"/>
    <cellStyle name="標準_（様式７、9,10）幹線計算060607" xfId="1" xr:uid="{00000000-0005-0000-0000-000001000000}"/>
  </cellStyles>
  <dxfs count="0"/>
  <tableStyles count="0" defaultTableStyle="TableStyleMedium9" defaultPivotStyle="PivotStyleLight16"/>
  <colors>
    <mruColors>
      <color rgb="FFFFA0A0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76200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view="pageBreakPreview" zoomScaleSheetLayoutView="100" workbookViewId="0">
      <selection activeCell="D3" sqref="D3"/>
    </sheetView>
  </sheetViews>
  <sheetFormatPr defaultColWidth="9" defaultRowHeight="13.5"/>
  <cols>
    <col min="1" max="3" width="4.625" style="10" customWidth="1"/>
    <col min="4" max="4" width="8.625" style="10" customWidth="1"/>
    <col min="5" max="5" width="5.625" style="10" customWidth="1"/>
    <col min="6" max="6" width="9.625" style="10" customWidth="1"/>
    <col min="7" max="7" width="6.625" style="10" customWidth="1"/>
    <col min="8" max="8" width="8.25" style="10" customWidth="1"/>
    <col min="9" max="9" width="7.625" style="10" customWidth="1"/>
    <col min="10" max="10" width="8.375" style="10" customWidth="1"/>
    <col min="11" max="11" width="7.625" style="10" customWidth="1"/>
    <col min="12" max="12" width="8" style="10" customWidth="1"/>
    <col min="13" max="13" width="7.625" style="10" customWidth="1"/>
    <col min="14" max="14" width="8.625" style="10" customWidth="1"/>
    <col min="15" max="15" width="7.625" style="10" customWidth="1"/>
    <col min="16" max="16" width="9" style="10" customWidth="1"/>
    <col min="17" max="16384" width="9" style="10"/>
  </cols>
  <sheetData>
    <row r="1" spans="1:15" s="1" customFormat="1" ht="15" customHeight="1">
      <c r="O1" s="8"/>
    </row>
    <row r="2" spans="1:15" s="2" customFormat="1" ht="24.75" customHeight="1">
      <c r="A2" s="3" t="s">
        <v>44</v>
      </c>
      <c r="B2" s="4"/>
      <c r="C2" s="5"/>
      <c r="D2" s="5"/>
      <c r="E2" s="28"/>
      <c r="F2" s="6"/>
      <c r="G2" s="38"/>
      <c r="H2" s="6"/>
      <c r="I2" s="6"/>
      <c r="J2" s="6"/>
      <c r="K2" s="5"/>
      <c r="L2" s="7"/>
      <c r="M2" s="7"/>
      <c r="N2" s="7"/>
      <c r="O2" s="9"/>
    </row>
    <row r="3" spans="1:15" ht="17.100000000000001" customHeight="1">
      <c r="A3" s="125" t="s">
        <v>19</v>
      </c>
      <c r="B3" s="126"/>
      <c r="C3" s="126"/>
      <c r="D3" s="103"/>
      <c r="E3" s="160" t="s">
        <v>16</v>
      </c>
      <c r="F3" s="160"/>
      <c r="G3" s="66"/>
      <c r="H3" s="162" t="s">
        <v>103</v>
      </c>
      <c r="I3" s="163"/>
      <c r="J3" s="104"/>
      <c r="K3" s="68"/>
      <c r="L3" s="162" t="s">
        <v>104</v>
      </c>
      <c r="M3" s="163"/>
      <c r="N3" s="105"/>
      <c r="O3" s="69"/>
    </row>
    <row r="4" spans="1:15" ht="17.100000000000001" customHeight="1">
      <c r="A4" s="161" t="s">
        <v>4</v>
      </c>
      <c r="B4" s="162"/>
      <c r="C4" s="162"/>
      <c r="D4" s="162"/>
      <c r="E4" s="162"/>
      <c r="F4" s="145"/>
      <c r="G4" s="67"/>
      <c r="H4" s="144" t="s">
        <v>43</v>
      </c>
      <c r="I4" s="162"/>
      <c r="J4" s="162"/>
      <c r="K4" s="145"/>
      <c r="L4" s="144" t="s">
        <v>1</v>
      </c>
      <c r="M4" s="162"/>
      <c r="N4" s="162"/>
      <c r="O4" s="159"/>
    </row>
    <row r="5" spans="1:15" ht="17.100000000000001" customHeight="1">
      <c r="A5" s="152" t="s">
        <v>18</v>
      </c>
      <c r="B5" s="151"/>
      <c r="C5" s="151"/>
      <c r="D5" s="151"/>
      <c r="E5" s="151"/>
      <c r="F5" s="33" t="s">
        <v>0</v>
      </c>
      <c r="G5" s="67"/>
      <c r="H5" s="144">
        <v>470</v>
      </c>
      <c r="I5" s="145"/>
      <c r="J5" s="144">
        <v>710</v>
      </c>
      <c r="K5" s="145"/>
      <c r="L5" s="158">
        <v>1000</v>
      </c>
      <c r="M5" s="145"/>
      <c r="N5" s="158">
        <v>3224</v>
      </c>
      <c r="O5" s="159"/>
    </row>
    <row r="6" spans="1:15" ht="17.100000000000001" customHeight="1">
      <c r="A6" s="152" t="s">
        <v>126</v>
      </c>
      <c r="B6" s="153"/>
      <c r="C6" s="153"/>
      <c r="D6" s="153"/>
      <c r="E6" s="153"/>
      <c r="F6" s="106"/>
      <c r="G6" s="70" t="s">
        <v>15</v>
      </c>
      <c r="H6" s="71" t="s">
        <v>28</v>
      </c>
      <c r="I6" s="70" t="s">
        <v>29</v>
      </c>
      <c r="J6" s="71" t="s">
        <v>28</v>
      </c>
      <c r="K6" s="70" t="s">
        <v>29</v>
      </c>
      <c r="L6" s="71" t="s">
        <v>28</v>
      </c>
      <c r="M6" s="70" t="s">
        <v>29</v>
      </c>
      <c r="N6" s="71" t="s">
        <v>28</v>
      </c>
      <c r="O6" s="72" t="s">
        <v>29</v>
      </c>
    </row>
    <row r="7" spans="1:15" ht="17.100000000000001" customHeight="1">
      <c r="A7" s="152" t="s">
        <v>127</v>
      </c>
      <c r="B7" s="153"/>
      <c r="C7" s="153"/>
      <c r="D7" s="153"/>
      <c r="E7" s="153"/>
      <c r="F7" s="106"/>
      <c r="G7" s="34" t="s">
        <v>13</v>
      </c>
      <c r="H7" s="34" t="s">
        <v>36</v>
      </c>
      <c r="I7" s="34" t="s">
        <v>34</v>
      </c>
      <c r="J7" s="34" t="s">
        <v>36</v>
      </c>
      <c r="K7" s="34" t="s">
        <v>34</v>
      </c>
      <c r="L7" s="34" t="s">
        <v>36</v>
      </c>
      <c r="M7" s="34" t="s">
        <v>34</v>
      </c>
      <c r="N7" s="34" t="s">
        <v>36</v>
      </c>
      <c r="O7" s="73" t="s">
        <v>34</v>
      </c>
    </row>
    <row r="8" spans="1:15" ht="17.100000000000001" customHeight="1">
      <c r="A8" s="154" t="s">
        <v>128</v>
      </c>
      <c r="B8" s="155"/>
      <c r="C8" s="155"/>
      <c r="D8" s="155"/>
      <c r="E8" s="155"/>
      <c r="F8" s="33" t="s">
        <v>30</v>
      </c>
      <c r="G8" s="40"/>
      <c r="H8" s="74"/>
      <c r="I8" s="75" t="str">
        <f>IF($F$6="","",ROUND(20*LOG(ROUND((7*SQRT($J$3*10^3))/($N$3*10^3),3)*10^6),1))</f>
        <v/>
      </c>
      <c r="J8" s="74"/>
      <c r="K8" s="75" t="str">
        <f>IF($F$6="","",ROUND(20*LOG(ROUND((7*SQRT($J$3*10^3))/($N$3*10^3),3)*10^6),1))</f>
        <v/>
      </c>
      <c r="L8" s="74"/>
      <c r="M8" s="75"/>
      <c r="N8" s="74"/>
      <c r="O8" s="76"/>
    </row>
    <row r="9" spans="1:15" ht="17.100000000000001" customHeight="1">
      <c r="A9" s="156" t="s">
        <v>129</v>
      </c>
      <c r="B9" s="157"/>
      <c r="C9" s="157"/>
      <c r="D9" s="157"/>
      <c r="E9" s="157"/>
      <c r="F9" s="33" t="s">
        <v>26</v>
      </c>
      <c r="G9" s="40"/>
      <c r="H9" s="74"/>
      <c r="I9" s="115" t="str">
        <f>IF($F6="","",IF(ISERROR(INDEX(アンテナ!C$7:C$10,MATCH($F6,アンテナ!$B$7:$B$10,0)))=TRUE,"",INDEX(アンテナ!C$7:C$10,MATCH($F6,アンテナ!$B$7:$B$10,0))))</f>
        <v/>
      </c>
      <c r="J9" s="74"/>
      <c r="K9" s="115" t="str">
        <f>IF(IF($F6="","",IF(ISERROR(INDEX(アンテナ!F$7:F$10,MATCH($F6,アンテナ!$B$7:$B$10,0)))=TRUE,"",INDEX(アンテナ!F$7:F$10,MATCH($F6,アンテナ!$B$7:$B$10,0))))="","",IF($F6="","",IF(ISERROR(INDEX(アンテナ!F$7:F$10,MATCH($F6,アンテナ!$B$7:$B$10,0)))=TRUE,"",INDEX(アンテナ!F$7:F$10,MATCH($F6,アンテナ!$B$7:$B$10,0)))))</f>
        <v/>
      </c>
      <c r="L9" s="74"/>
      <c r="M9" s="75"/>
      <c r="N9" s="74"/>
      <c r="O9" s="76"/>
    </row>
    <row r="10" spans="1:15" ht="17.100000000000001" customHeight="1">
      <c r="A10" s="156" t="s">
        <v>130</v>
      </c>
      <c r="B10" s="157"/>
      <c r="C10" s="157"/>
      <c r="D10" s="157"/>
      <c r="E10" s="157"/>
      <c r="F10" s="33" t="s">
        <v>26</v>
      </c>
      <c r="G10" s="40"/>
      <c r="H10" s="74"/>
      <c r="I10" s="115" t="str">
        <f>IF($F6="","",IF(ISERROR(INDEX(アンテナ!H$7:H$10,MATCH($F6,アンテナ!$B$7:$B$10,0)))=TRUE,"",INDEX(アンテナ!H$7:H$10,MATCH($F6,アンテナ!$B$7:$B$10,0)))*-1)</f>
        <v/>
      </c>
      <c r="J10" s="74"/>
      <c r="K10" s="115" t="str">
        <f>IF($F6="","",IF(ISERROR(INDEX(アンテナ!I$7:I$10,MATCH($F6,アンテナ!$B$7:$B$10,0)))=TRUE,"",INDEX(アンテナ!I$7:I$10,MATCH($F6,アンテナ!$B$7:$B$10,0)))*-1)</f>
        <v/>
      </c>
      <c r="L10" s="74"/>
      <c r="M10" s="75"/>
      <c r="N10" s="74"/>
      <c r="O10" s="76"/>
    </row>
    <row r="11" spans="1:15" ht="17.100000000000001" customHeight="1">
      <c r="A11" s="154" t="s">
        <v>131</v>
      </c>
      <c r="B11" s="155"/>
      <c r="C11" s="155"/>
      <c r="D11" s="155"/>
      <c r="E11" s="155"/>
      <c r="F11" s="33" t="s">
        <v>26</v>
      </c>
      <c r="G11" s="41"/>
      <c r="H11" s="77"/>
      <c r="I11" s="116" t="str">
        <f>IF($F6="","",IF(ISERROR(INDEX(アンテナ!J$7:J$10,MATCH($F6,アンテナ!$B$7:$B$10,0)))=TRUE,"",INDEX(アンテナ!J$7:J$10,MATCH($F6,アンテナ!$B$7:$B$10,0)))*-1)</f>
        <v/>
      </c>
      <c r="J11" s="77"/>
      <c r="K11" s="116" t="str">
        <f>IF($F6="","",IF(ISERROR(INDEX(アンテナ!J$7:J$10,MATCH($F6,アンテナ!$B$7:$B$10,0)))=TRUE,"",INDEX(アンテナ!J$7:J$10,MATCH($F6,アンテナ!$B$7:$B$10,0)))*-1)</f>
        <v/>
      </c>
      <c r="L11" s="77"/>
      <c r="M11" s="78"/>
      <c r="N11" s="77"/>
      <c r="O11" s="79"/>
    </row>
    <row r="12" spans="1:15" ht="17.100000000000001" customHeight="1">
      <c r="A12" s="146" t="s">
        <v>41</v>
      </c>
      <c r="B12" s="147"/>
      <c r="C12" s="16"/>
      <c r="D12" s="148" t="s">
        <v>42</v>
      </c>
      <c r="E12" s="149"/>
      <c r="F12" s="37" t="s">
        <v>30</v>
      </c>
      <c r="G12" s="45"/>
      <c r="H12" s="80"/>
      <c r="I12" s="98" t="str">
        <f>IF($F6="","",SUM(I8:I11))</f>
        <v/>
      </c>
      <c r="J12" s="80"/>
      <c r="K12" s="98" t="str">
        <f>IF(K9="","",IF($F6="","",SUM(K8:K11)))</f>
        <v/>
      </c>
      <c r="L12" s="80"/>
      <c r="M12" s="98" t="str">
        <f>IF($F7="","",75)</f>
        <v/>
      </c>
      <c r="N12" s="80"/>
      <c r="O12" s="99" t="str">
        <f>IF($F7="","",75)</f>
        <v/>
      </c>
    </row>
    <row r="13" spans="1:15" ht="17.100000000000001" customHeight="1">
      <c r="A13" s="11"/>
      <c r="B13" s="13"/>
      <c r="C13" s="13"/>
      <c r="D13" s="13"/>
      <c r="E13" s="13"/>
      <c r="F13" s="34" t="s">
        <v>27</v>
      </c>
      <c r="G13" s="39"/>
      <c r="H13" s="81"/>
      <c r="I13" s="82"/>
      <c r="J13" s="81"/>
      <c r="K13" s="82"/>
      <c r="L13" s="81"/>
      <c r="M13" s="82"/>
      <c r="N13" s="81"/>
      <c r="O13" s="83"/>
    </row>
    <row r="14" spans="1:15" ht="17.100000000000001" customHeight="1">
      <c r="A14" s="134" t="s">
        <v>23</v>
      </c>
      <c r="B14" s="14"/>
      <c r="C14" s="17"/>
      <c r="D14" s="150" t="s">
        <v>14</v>
      </c>
      <c r="E14" s="151"/>
      <c r="F14" s="17"/>
      <c r="G14" s="40"/>
      <c r="H14" s="74"/>
      <c r="I14" s="75" t="str">
        <f>IF($I12="","",I12)</f>
        <v/>
      </c>
      <c r="J14" s="74"/>
      <c r="K14" s="75" t="str">
        <f>IF($I12="","",K12)</f>
        <v/>
      </c>
      <c r="L14" s="74"/>
      <c r="M14" s="75" t="str">
        <f>IF($I12="","",M12)</f>
        <v/>
      </c>
      <c r="N14" s="74"/>
      <c r="O14" s="76" t="str">
        <f>IF($I12="","",O12)</f>
        <v/>
      </c>
    </row>
    <row r="15" spans="1:15" ht="17.100000000000001" customHeight="1">
      <c r="A15" s="135"/>
      <c r="B15" s="130" t="s">
        <v>31</v>
      </c>
      <c r="C15" s="18"/>
      <c r="D15" s="27" t="s">
        <v>10</v>
      </c>
      <c r="E15" s="29" t="s">
        <v>36</v>
      </c>
      <c r="F15" s="107"/>
      <c r="G15" s="108"/>
      <c r="H15" s="117" t="str">
        <f>IF($F15="","",IF(ISERROR(INDEX(ケーブル!E$5:E$6,MATCH($F15,ケーブル!$B$5:$B$6,0)))=TRUE,"",INDEX(ケーブル!E$5:E$6,MATCH($F15,ケーブル!$B$5:$B$6,0)))*-1)</f>
        <v/>
      </c>
      <c r="I15" s="78" t="str">
        <f>IF($F15="","",ROUND($G15*H15,1))</f>
        <v/>
      </c>
      <c r="J15" s="117" t="str">
        <f>IF($F15="","",IF(ISERROR(INDEX(ケーブル!F$5:F$6,MATCH($F15,ケーブル!$B$5:$B$6,0)))=TRUE,"",INDEX(ケーブル!F$5:F$6,MATCH($F15,ケーブル!$B$5:$B$6,0)))*-1)</f>
        <v/>
      </c>
      <c r="K15" s="78" t="str">
        <f>IF($F15="","",ROUND($G15*J15,1))</f>
        <v/>
      </c>
      <c r="L15" s="117" t="str">
        <f>IF($F15="","",IF(ISERROR(INDEX(ケーブル!G$5:G$6,MATCH($F15,ケーブル!$B$5:$B$6,0)))=TRUE,"",INDEX(ケーブル!G$5:G$6,MATCH($F15,ケーブル!$B$5:$B$6,0)))*-1)</f>
        <v/>
      </c>
      <c r="M15" s="78" t="str">
        <f>IF($F15="","",ROUND($G15*L15,1))</f>
        <v/>
      </c>
      <c r="N15" s="117" t="str">
        <f>IF($F15="","",IF(ISERROR(INDEX(ケーブル!L$5:L$6,MATCH($F15,ケーブル!$B$5:$B$6,0)))=TRUE,"",INDEX(ケーブル!L$5:L$6,MATCH($F15,ケーブル!$B$5:$B$6,0)))*-1)</f>
        <v/>
      </c>
      <c r="O15" s="79" t="str">
        <f>IF($F15="","",ROUND($G15*N15,1))</f>
        <v/>
      </c>
    </row>
    <row r="16" spans="1:15" ht="17.100000000000001" customHeight="1">
      <c r="A16" s="135"/>
      <c r="B16" s="130"/>
      <c r="C16" s="19"/>
      <c r="D16" s="27" t="s">
        <v>10</v>
      </c>
      <c r="E16" s="29" t="s">
        <v>36</v>
      </c>
      <c r="F16" s="107"/>
      <c r="G16" s="108"/>
      <c r="H16" s="117" t="str">
        <f>IF($F16="","",IF(ISERROR(INDEX(ケーブル!E$5:E$6,MATCH($F16,ケーブル!$B$5:$B$6,0)))=TRUE,"",INDEX(ケーブル!E$5:E$6,MATCH($F16,ケーブル!$B$5:$B$6,0)))*-1)</f>
        <v/>
      </c>
      <c r="I16" s="78" t="str">
        <f t="shared" ref="I16:K19" si="0">IF($F16="","",ROUND($G16*H16,1))</f>
        <v/>
      </c>
      <c r="J16" s="117" t="str">
        <f>IF($F16="","",IF(ISERROR(INDEX(ケーブル!F$5:F$6,MATCH($F16,ケーブル!$B$5:$B$6,0)))=TRUE,"",INDEX(ケーブル!F$5:F$6,MATCH($F16,ケーブル!$B$5:$B$6,0)))*-1)</f>
        <v/>
      </c>
      <c r="K16" s="78" t="str">
        <f t="shared" ref="K16:K17" si="1">IF($F16="","",ROUND($G16*J16,1))</f>
        <v/>
      </c>
      <c r="L16" s="117" t="str">
        <f>IF($F16="","",IF(ISERROR(INDEX(ケーブル!G$5:G$6,MATCH($F16,ケーブル!$B$5:$B$6,0)))=TRUE,"",INDEX(ケーブル!G$5:G$6,MATCH($F16,ケーブル!$B$5:$B$6,0)))*-1)</f>
        <v/>
      </c>
      <c r="M16" s="78" t="str">
        <f t="shared" ref="M16:M17" si="2">IF($F16="","",ROUND($G16*L16,1))</f>
        <v/>
      </c>
      <c r="N16" s="117" t="str">
        <f>IF($F16="","",IF(ISERROR(INDEX(ケーブル!L$5:L$6,MATCH($F16,ケーブル!$B$5:$B$6,0)))=TRUE,"",INDEX(ケーブル!L$5:L$6,MATCH($F16,ケーブル!$B$5:$B$6,0)))*-1)</f>
        <v/>
      </c>
      <c r="O16" s="79" t="str">
        <f t="shared" ref="O16:O17" si="3">IF($F16="","",ROUND($G16*N16,1))</f>
        <v/>
      </c>
    </row>
    <row r="17" spans="1:15" ht="17.100000000000001" customHeight="1">
      <c r="A17" s="135"/>
      <c r="B17" s="130"/>
      <c r="C17" s="20"/>
      <c r="D17" s="27" t="s">
        <v>10</v>
      </c>
      <c r="E17" s="29" t="s">
        <v>36</v>
      </c>
      <c r="F17" s="109"/>
      <c r="G17" s="108"/>
      <c r="H17" s="117" t="str">
        <f>IF($F17="","",IF(ISERROR(INDEX(ケーブル!E$5:E$6,MATCH($F17,ケーブル!$B$5:$B$6,0)))=TRUE,"",INDEX(ケーブル!E$5:E$6,MATCH($F17,ケーブル!$B$5:$B$6,0)))*-1)</f>
        <v/>
      </c>
      <c r="I17" s="78" t="str">
        <f t="shared" si="0"/>
        <v/>
      </c>
      <c r="J17" s="117" t="str">
        <f>IF($F17="","",IF(ISERROR(INDEX(ケーブル!F$5:F$6,MATCH($F17,ケーブル!$B$5:$B$6,0)))=TRUE,"",INDEX(ケーブル!F$5:F$6,MATCH($F17,ケーブル!$B$5:$B$6,0)))*-1)</f>
        <v/>
      </c>
      <c r="K17" s="78" t="str">
        <f t="shared" si="1"/>
        <v/>
      </c>
      <c r="L17" s="117" t="str">
        <f>IF($F17="","",IF(ISERROR(INDEX(ケーブル!G$5:G$6,MATCH($F17,ケーブル!$B$5:$B$6,0)))=TRUE,"",INDEX(ケーブル!G$5:G$6,MATCH($F17,ケーブル!$B$5:$B$6,0)))*-1)</f>
        <v/>
      </c>
      <c r="M17" s="78" t="str">
        <f t="shared" si="2"/>
        <v/>
      </c>
      <c r="N17" s="117" t="str">
        <f>IF($F17="","",IF(ISERROR(INDEX(ケーブル!L$5:L$6,MATCH($F17,ケーブル!$B$5:$B$6,0)))=TRUE,"",INDEX(ケーブル!L$5:L$6,MATCH($F17,ケーブル!$B$5:$B$6,0)))*-1)</f>
        <v/>
      </c>
      <c r="O17" s="79" t="str">
        <f t="shared" si="3"/>
        <v/>
      </c>
    </row>
    <row r="18" spans="1:15" ht="17.100000000000001" customHeight="1">
      <c r="A18" s="135"/>
      <c r="B18" s="131" t="s">
        <v>38</v>
      </c>
      <c r="C18" s="18"/>
      <c r="D18" s="12" t="s">
        <v>11</v>
      </c>
      <c r="E18" s="30" t="s">
        <v>36</v>
      </c>
      <c r="F18" s="110"/>
      <c r="G18" s="111"/>
      <c r="H18" s="118" t="str">
        <f>IF($F18="","",IF(ISERROR(INDEX(混合器!C$5:C$6,MATCH($F18,混合器!$B$5:$B$6,0)))=TRUE,"",INDEX(混合器!C$5:C$6,MATCH($F18,混合器!$B$5:$B$6,0)))*-1)</f>
        <v/>
      </c>
      <c r="I18" s="78" t="str">
        <f t="shared" si="0"/>
        <v/>
      </c>
      <c r="J18" s="118" t="str">
        <f>IF($F18="","",IF(ISERROR(INDEX(混合器!C$5:C$6,MATCH($F18,混合器!$B$5:$B$6,0)))=TRUE,"",INDEX(混合器!C$5:C$6,MATCH($F18,混合器!$B$5:$B$6,0)))*-1)</f>
        <v/>
      </c>
      <c r="K18" s="78" t="str">
        <f t="shared" si="0"/>
        <v/>
      </c>
      <c r="L18" s="118" t="str">
        <f>IF($F18="","",IF(ISERROR(INDEX(混合器!D$5:D$6,MATCH($F18,混合器!$B$5:$B$6,0)))=TRUE,"",INDEX(混合器!D$5:D$6,MATCH($F18,混合器!$B$5:$B$6,0)))*-1)</f>
        <v/>
      </c>
      <c r="M18" s="78" t="str">
        <f t="shared" ref="M18" si="4">IF($F18="","",ROUND($G18*L18,1))</f>
        <v/>
      </c>
      <c r="N18" s="118" t="str">
        <f>IF($F18="","",IF(ISERROR(INDEX(混合器!E$5:E$6,MATCH($F18,混合器!$B$5:$B$6,0)))=TRUE,"",INDEX(混合器!E$5:E$6,MATCH($F18,混合器!$B$5:$B$6,0)))*-1)</f>
        <v/>
      </c>
      <c r="O18" s="79" t="str">
        <f t="shared" ref="O18" si="5">IF($F18="","",ROUND($G18*N18,1))</f>
        <v/>
      </c>
    </row>
    <row r="19" spans="1:15" ht="17.100000000000001" customHeight="1">
      <c r="A19" s="135"/>
      <c r="B19" s="132"/>
      <c r="C19" s="20"/>
      <c r="D19" s="12" t="s">
        <v>11</v>
      </c>
      <c r="E19" s="30" t="s">
        <v>36</v>
      </c>
      <c r="F19" s="110"/>
      <c r="G19" s="111"/>
      <c r="H19" s="118" t="str">
        <f>IF($F19="","",IF(ISERROR(INDEX(混合器!C$5:C$6,MATCH($F19,混合器!$B$5:$B$6,0)))=TRUE,"",INDEX(混合器!C$5:C$6,MATCH($F19,混合器!$B$5:$B$6,0)))*-1)</f>
        <v/>
      </c>
      <c r="I19" s="78" t="str">
        <f t="shared" si="0"/>
        <v/>
      </c>
      <c r="J19" s="118" t="str">
        <f>IF($F19="","",IF(ISERROR(INDEX(混合器!C$5:C$6,MATCH($F19,混合器!$B$5:$B$6,0)))=TRUE,"",INDEX(混合器!C$5:C$6,MATCH($F19,混合器!$B$5:$B$6,0)))*-1)</f>
        <v/>
      </c>
      <c r="K19" s="78" t="str">
        <f t="shared" si="0"/>
        <v/>
      </c>
      <c r="L19" s="118" t="str">
        <f>IF($F19="","",IF(ISERROR(INDEX(混合器!D$5:D$6,MATCH($F19,混合器!$B$5:$B$6,0)))=TRUE,"",INDEX(混合器!D$5:D$6,MATCH($F19,混合器!$B$5:$B$6,0)))*-1)</f>
        <v/>
      </c>
      <c r="M19" s="78" t="str">
        <f t="shared" ref="M19" si="6">IF($F19="","",ROUND($G19*L19,1))</f>
        <v/>
      </c>
      <c r="N19" s="118" t="str">
        <f>IF($F19="","",IF(ISERROR(INDEX(混合器!E$5:E$6,MATCH($F19,混合器!$B$5:$B$6,0)))=TRUE,"",INDEX(混合器!E$5:E$6,MATCH($F19,混合器!$B$5:$B$6,0)))*-1)</f>
        <v/>
      </c>
      <c r="O19" s="79" t="str">
        <f t="shared" ref="O19" si="7">IF($F19="","",ROUND($G19*N19,1))</f>
        <v/>
      </c>
    </row>
    <row r="20" spans="1:15" ht="17.100000000000001" customHeight="1">
      <c r="A20" s="135"/>
      <c r="B20" s="131" t="s">
        <v>39</v>
      </c>
      <c r="C20" s="21"/>
      <c r="D20" s="138" t="s">
        <v>6</v>
      </c>
      <c r="E20" s="30"/>
      <c r="F20" s="112"/>
      <c r="G20" s="111"/>
      <c r="H20" s="84"/>
      <c r="I20" s="65"/>
      <c r="J20" s="84"/>
      <c r="K20" s="65"/>
      <c r="L20" s="84"/>
      <c r="M20" s="65"/>
      <c r="N20" s="84"/>
      <c r="O20" s="85"/>
    </row>
    <row r="21" spans="1:15" ht="17.100000000000001" customHeight="1">
      <c r="A21" s="135"/>
      <c r="B21" s="133"/>
      <c r="C21" s="22"/>
      <c r="D21" s="139"/>
      <c r="E21" s="31" t="s">
        <v>2</v>
      </c>
      <c r="F21" s="30" t="s">
        <v>17</v>
      </c>
      <c r="G21" s="42"/>
      <c r="H21" s="84"/>
      <c r="I21" s="100" t="str">
        <f>IF($I14="","",SUM(I14:I19))</f>
        <v/>
      </c>
      <c r="J21" s="84"/>
      <c r="K21" s="100" t="str">
        <f>IF($K14="","",SUM(K14:K19))</f>
        <v/>
      </c>
      <c r="L21" s="84"/>
      <c r="M21" s="100" t="str">
        <f>IF($M14="","",SUM(M14:M19))</f>
        <v/>
      </c>
      <c r="N21" s="84"/>
      <c r="O21" s="101" t="str">
        <f>IF($O14="","",SUM(O14:O19))</f>
        <v/>
      </c>
    </row>
    <row r="22" spans="1:15" ht="17.100000000000001" customHeight="1">
      <c r="A22" s="135"/>
      <c r="B22" s="133"/>
      <c r="C22" s="22"/>
      <c r="D22" s="139"/>
      <c r="E22" s="31" t="s">
        <v>22</v>
      </c>
      <c r="F22" s="30" t="s">
        <v>26</v>
      </c>
      <c r="G22" s="40"/>
      <c r="H22" s="77"/>
      <c r="I22" s="116" t="str">
        <f>IF(ISERROR(INDEX('増幅器 (利得)'!C$5:C$9,MATCH($F20,'増幅器 (利得)'!$B$5:$B$9,0)))=TRUE,"",INDEX('増幅器 (利得)'!C$5:C$9,MATCH($F20,'増幅器 (利得)'!$B$5:$B$9,0)))</f>
        <v/>
      </c>
      <c r="J22" s="77"/>
      <c r="K22" s="116" t="str">
        <f>IF(ISERROR(INDEX('増幅器 (利得)'!C$5:C$9,MATCH($F20,'増幅器 (利得)'!$B$5:$B$9,0)))=TRUE,"",INDEX('増幅器 (利得)'!C$5:C$9,MATCH($F20,'増幅器 (利得)'!$B$5:$B$9,0)))</f>
        <v/>
      </c>
      <c r="L22" s="77"/>
      <c r="M22" s="116" t="str">
        <f>IF(ISERROR(INDEX('増幅器 (利得)'!H$5:H$9,MATCH($F20,'増幅器 (利得)'!$B$5:$B$9,0)))=TRUE,"",INDEX('増幅器 (利得)'!H$5:H$9,MATCH($F20,'増幅器 (利得)'!$B$5:$B$9,0)))</f>
        <v/>
      </c>
      <c r="N22" s="77"/>
      <c r="O22" s="120" t="str">
        <f>IF(ISERROR(INDEX('増幅器 (利得)'!I$5:I$9,MATCH($F20,'増幅器 (利得)'!$B$5:$B$9,0)))=TRUE,"",INDEX('増幅器 (利得)'!I$5:I$9,MATCH($F20,'増幅器 (利得)'!$B$5:$B$9,0)))</f>
        <v/>
      </c>
    </row>
    <row r="23" spans="1:15" ht="17.100000000000001" customHeight="1">
      <c r="A23" s="135"/>
      <c r="B23" s="133"/>
      <c r="C23" s="22"/>
      <c r="D23" s="139"/>
      <c r="E23" s="144" t="s">
        <v>12</v>
      </c>
      <c r="F23" s="145"/>
      <c r="G23" s="41"/>
      <c r="H23" s="77"/>
      <c r="I23" s="78" t="str">
        <f>IF($I21="","",SUM(I21:I22))</f>
        <v/>
      </c>
      <c r="J23" s="77"/>
      <c r="K23" s="78" t="str">
        <f>IF($K21="","",SUM(K21:K22))</f>
        <v/>
      </c>
      <c r="L23" s="77"/>
      <c r="M23" s="78" t="str">
        <f>IF($M21="","",SUM(M21:M22))</f>
        <v/>
      </c>
      <c r="N23" s="77"/>
      <c r="O23" s="79" t="str">
        <f>IF($O21="","",SUM(O21:O22))</f>
        <v/>
      </c>
    </row>
    <row r="24" spans="1:15" ht="17.100000000000001" customHeight="1">
      <c r="A24" s="135"/>
      <c r="B24" s="133"/>
      <c r="C24" s="22"/>
      <c r="D24" s="139"/>
      <c r="E24" s="144" t="s">
        <v>3</v>
      </c>
      <c r="F24" s="145"/>
      <c r="G24" s="43"/>
      <c r="H24" s="86"/>
      <c r="I24" s="119" t="str">
        <f>IF(ISERROR(INDEX('増幅器 (定格)'!C$5:C$9,MATCH($F20,'増幅器 (定格)'!$B$5:$B$9,0)))=TRUE,"",INDEX('増幅器 (定格)'!C$5:C$9,MATCH($F20,'増幅器 (定格)'!$B$5:$B$9,0)))</f>
        <v/>
      </c>
      <c r="J24" s="86"/>
      <c r="K24" s="119" t="str">
        <f>IF(ISERROR(INDEX('増幅器 (定格)'!C$5:C$9,MATCH($F20,'増幅器 (定格)'!$B$5:$B$9,0)))=TRUE,"",INDEX('増幅器 (定格)'!C$5:C$9,MATCH($F20,'増幅器 (定格)'!$B$5:$B$9,0)))</f>
        <v/>
      </c>
      <c r="L24" s="86"/>
      <c r="M24" s="119" t="str">
        <f>IF(ISERROR(INDEX('増幅器 (定格)'!H$5:H$9,MATCH($F20,'増幅器 (定格)'!$B$5:$B$9,0)))=TRUE,"",INDEX('増幅器 (定格)'!H$5:H$9,MATCH($F20,'増幅器 (定格)'!$B$5:$B$9,0)))</f>
        <v/>
      </c>
      <c r="N24" s="86"/>
      <c r="O24" s="121" t="str">
        <f>IF(ISERROR(INDEX('増幅器 (定格)'!I$5:I$9,MATCH($F20,'増幅器 (定格)'!$B$5:$B$9,0)))=TRUE,"",INDEX('増幅器 (定格)'!I$5:I$9,MATCH($F20,'増幅器 (定格)'!$B$5:$B$9,0)))</f>
        <v/>
      </c>
    </row>
    <row r="25" spans="1:15" ht="17.100000000000001" customHeight="1">
      <c r="A25" s="135"/>
      <c r="B25" s="133"/>
      <c r="C25" s="22"/>
      <c r="D25" s="139"/>
      <c r="E25" s="138" t="s">
        <v>7</v>
      </c>
      <c r="F25" s="143"/>
      <c r="G25" s="44"/>
      <c r="H25" s="88"/>
      <c r="I25" s="87" t="str">
        <f>IF($G20="","",IF(ROUND(I24-(10*LOG($G$20+$G$37)),1)&lt;0,"",ROUND(I24-(10*LOG($G$20+$G$37)),1)))</f>
        <v/>
      </c>
      <c r="J25" s="88"/>
      <c r="K25" s="87" t="str">
        <f>IF($G20="","",IF(ROUND(K24-(10*LOG($G$20+$G$37)),1)&lt;0,"",ROUND(K24-(10*LOG($G$20+$G$37)),1)))</f>
        <v/>
      </c>
      <c r="L25" s="88"/>
      <c r="M25" s="87" t="str">
        <f>IF($G20="","",IF(ROUND(M24-(10*LOG($G$20+$G$37)),1)&lt;0,"",ROUND(M24-(10*LOG($G$20+$G$37)),1)))</f>
        <v/>
      </c>
      <c r="N25" s="88"/>
      <c r="O25" s="76" t="str">
        <f>IF($G20="","",IF(ROUND(O24-(10*LOG($G$20+$G$37)),1)&lt;0,"",ROUND(O24-(10*LOG($G$20+$G$37)),1)))</f>
        <v/>
      </c>
    </row>
    <row r="26" spans="1:15" ht="17.100000000000001" customHeight="1">
      <c r="A26" s="136"/>
      <c r="B26" s="137"/>
      <c r="C26" s="23"/>
      <c r="D26" s="140"/>
      <c r="E26" s="32" t="s">
        <v>32</v>
      </c>
      <c r="F26" s="35" t="s">
        <v>17</v>
      </c>
      <c r="G26" s="45"/>
      <c r="H26" s="80"/>
      <c r="I26" s="102" t="str">
        <f>IF($I23="","",MIN(I23:I25))</f>
        <v/>
      </c>
      <c r="J26" s="80"/>
      <c r="K26" s="102" t="str">
        <f>IF(K9="","",IF($K23="","",MIN(K23:K25)))</f>
        <v/>
      </c>
      <c r="L26" s="80"/>
      <c r="M26" s="102" t="str">
        <f>IF(M12="","",IF($M23="","",MIN(M23:M25)))</f>
        <v/>
      </c>
      <c r="N26" s="80"/>
      <c r="O26" s="99" t="str">
        <f>IF(O12="","",IF($O23="","",MIN(O23:O25)))</f>
        <v/>
      </c>
    </row>
    <row r="27" spans="1:15" ht="17.100000000000001" customHeight="1">
      <c r="A27" s="141" t="s">
        <v>24</v>
      </c>
      <c r="B27" s="15"/>
      <c r="C27" s="24"/>
      <c r="D27" s="123" t="s">
        <v>40</v>
      </c>
      <c r="E27" s="124"/>
      <c r="F27" s="36" t="s">
        <v>17</v>
      </c>
      <c r="G27" s="46"/>
      <c r="H27" s="89"/>
      <c r="I27" s="90" t="str">
        <f>IF($I26="","",I26)</f>
        <v/>
      </c>
      <c r="J27" s="89"/>
      <c r="K27" s="90" t="str">
        <f>IF($K26="","",K26)</f>
        <v/>
      </c>
      <c r="L27" s="89"/>
      <c r="M27" s="90" t="str">
        <f>IF($M26="","",M26)</f>
        <v/>
      </c>
      <c r="N27" s="89"/>
      <c r="O27" s="91" t="str">
        <f>IF($O26="","",O26)</f>
        <v/>
      </c>
    </row>
    <row r="28" spans="1:15" ht="17.100000000000001" customHeight="1">
      <c r="A28" s="135"/>
      <c r="B28" s="130" t="s">
        <v>31</v>
      </c>
      <c r="C28" s="18"/>
      <c r="D28" s="27" t="s">
        <v>10</v>
      </c>
      <c r="E28" s="29" t="s">
        <v>36</v>
      </c>
      <c r="F28" s="107"/>
      <c r="G28" s="108"/>
      <c r="H28" s="117" t="str">
        <f>IF($F28="","",IF(ISERROR(INDEX(ケーブル!E$5:E$6,MATCH($F28,ケーブル!$B$5:$B$6,0)))=TRUE,"",INDEX(ケーブル!E$5:E$6,MATCH($F28,ケーブル!$B$5:$B$6,0)))*-1)</f>
        <v/>
      </c>
      <c r="I28" s="78" t="str">
        <f t="shared" ref="I28:O36" si="8">IF($F28="","",ROUND($G28*H28,1))</f>
        <v/>
      </c>
      <c r="J28" s="117" t="str">
        <f>IF($F28="","",IF(ISERROR(INDEX(ケーブル!F$5:F$6,MATCH($F28,ケーブル!$B$5:$B$6,0)))=TRUE,"",INDEX(ケーブル!F$5:F$6,MATCH($F28,ケーブル!$B$5:$B$6,0)))*-1)</f>
        <v/>
      </c>
      <c r="K28" s="78" t="str">
        <f t="shared" ref="K28:K32" si="9">IF($F28="","",ROUND($G28*J28,1))</f>
        <v/>
      </c>
      <c r="L28" s="117" t="str">
        <f>IF($F28="","",IF(ISERROR(INDEX(ケーブル!G$5:G$6,MATCH($F28,ケーブル!$B$5:$B$6,0)))=TRUE,"",INDEX(ケーブル!G$5:G$6,MATCH($F28,ケーブル!$B$5:$B$6,0)))*-1)</f>
        <v/>
      </c>
      <c r="M28" s="78" t="str">
        <f t="shared" ref="M28:M32" si="10">IF($F28="","",ROUND($G28*L28,1))</f>
        <v/>
      </c>
      <c r="N28" s="117" t="str">
        <f>IF($F28="","",IF(ISERROR(INDEX(ケーブル!L$5:L$6,MATCH($F28,ケーブル!$B$5:$B$6,0)))=TRUE,"",INDEX(ケーブル!L$5:L$6,MATCH($F28,ケーブル!$B$5:$B$6,0)))*-1)</f>
        <v/>
      </c>
      <c r="O28" s="79" t="str">
        <f t="shared" ref="O28:O32" si="11">IF($F28="","",ROUND($G28*N28,1))</f>
        <v/>
      </c>
    </row>
    <row r="29" spans="1:15" ht="17.100000000000001" customHeight="1">
      <c r="A29" s="135"/>
      <c r="B29" s="130"/>
      <c r="C29" s="19"/>
      <c r="D29" s="27" t="s">
        <v>10</v>
      </c>
      <c r="E29" s="29" t="s">
        <v>36</v>
      </c>
      <c r="F29" s="107"/>
      <c r="G29" s="108"/>
      <c r="H29" s="117" t="str">
        <f>IF($F29="","",IF(ISERROR(INDEX(ケーブル!E$5:E$6,MATCH($F29,ケーブル!$B$5:$B$6,0)))=TRUE,"",INDEX(ケーブル!E$5:E$6,MATCH($F29,ケーブル!$B$5:$B$6,0)))*-1)</f>
        <v/>
      </c>
      <c r="I29" s="78" t="str">
        <f t="shared" si="8"/>
        <v/>
      </c>
      <c r="J29" s="117" t="str">
        <f>IF($F29="","",IF(ISERROR(INDEX(ケーブル!F$5:F$6,MATCH($F29,ケーブル!$B$5:$B$6,0)))=TRUE,"",INDEX(ケーブル!F$5:F$6,MATCH($F29,ケーブル!$B$5:$B$6,0)))*-1)</f>
        <v/>
      </c>
      <c r="K29" s="78" t="str">
        <f t="shared" si="9"/>
        <v/>
      </c>
      <c r="L29" s="117" t="str">
        <f>IF($F29="","",IF(ISERROR(INDEX(ケーブル!G$5:G$6,MATCH($F29,ケーブル!$B$5:$B$6,0)))=TRUE,"",INDEX(ケーブル!G$5:G$6,MATCH($F29,ケーブル!$B$5:$B$6,0)))*-1)</f>
        <v/>
      </c>
      <c r="M29" s="78" t="str">
        <f t="shared" si="10"/>
        <v/>
      </c>
      <c r="N29" s="117" t="str">
        <f>IF($F29="","",IF(ISERROR(INDEX(ケーブル!L$5:L$6,MATCH($F29,ケーブル!$B$5:$B$6,0)))=TRUE,"",INDEX(ケーブル!L$5:L$6,MATCH($F29,ケーブル!$B$5:$B$6,0)))*-1)</f>
        <v/>
      </c>
      <c r="O29" s="79" t="str">
        <f t="shared" si="11"/>
        <v/>
      </c>
    </row>
    <row r="30" spans="1:15" ht="17.100000000000001" customHeight="1">
      <c r="A30" s="135"/>
      <c r="B30" s="130"/>
      <c r="C30" s="19"/>
      <c r="D30" s="27" t="s">
        <v>10</v>
      </c>
      <c r="E30" s="29" t="s">
        <v>36</v>
      </c>
      <c r="F30" s="107"/>
      <c r="G30" s="108"/>
      <c r="H30" s="117" t="str">
        <f>IF($F30="","",IF(ISERROR(INDEX(ケーブル!E$5:E$6,MATCH($F30,ケーブル!$B$5:$B$6,0)))=TRUE,"",INDEX(ケーブル!E$5:E$6,MATCH($F30,ケーブル!$B$5:$B$6,0)))*-1)</f>
        <v/>
      </c>
      <c r="I30" s="78" t="str">
        <f t="shared" si="8"/>
        <v/>
      </c>
      <c r="J30" s="117" t="str">
        <f>IF($F30="","",IF(ISERROR(INDEX(ケーブル!F$5:F$6,MATCH($F30,ケーブル!$B$5:$B$6,0)))=TRUE,"",INDEX(ケーブル!F$5:F$6,MATCH($F30,ケーブル!$B$5:$B$6,0)))*-1)</f>
        <v/>
      </c>
      <c r="K30" s="78" t="str">
        <f t="shared" si="9"/>
        <v/>
      </c>
      <c r="L30" s="117" t="str">
        <f>IF($F30="","",IF(ISERROR(INDEX(ケーブル!G$5:G$6,MATCH($F30,ケーブル!$B$5:$B$6,0)))=TRUE,"",INDEX(ケーブル!G$5:G$6,MATCH($F30,ケーブル!$B$5:$B$6,0)))*-1)</f>
        <v/>
      </c>
      <c r="M30" s="78" t="str">
        <f t="shared" si="10"/>
        <v/>
      </c>
      <c r="N30" s="117" t="str">
        <f>IF($F30="","",IF(ISERROR(INDEX(ケーブル!L$5:L$6,MATCH($F30,ケーブル!$B$5:$B$6,0)))=TRUE,"",INDEX(ケーブル!L$5:L$6,MATCH($F30,ケーブル!$B$5:$B$6,0)))*-1)</f>
        <v/>
      </c>
      <c r="O30" s="79" t="str">
        <f t="shared" si="11"/>
        <v/>
      </c>
    </row>
    <row r="31" spans="1:15" ht="17.100000000000001" customHeight="1">
      <c r="A31" s="135"/>
      <c r="B31" s="130"/>
      <c r="C31" s="19"/>
      <c r="D31" s="27" t="s">
        <v>10</v>
      </c>
      <c r="E31" s="29" t="s">
        <v>36</v>
      </c>
      <c r="F31" s="107"/>
      <c r="G31" s="108"/>
      <c r="H31" s="117" t="str">
        <f>IF($F31="","",IF(ISERROR(INDEX(ケーブル!E$5:E$6,MATCH($F31,ケーブル!$B$5:$B$6,0)))=TRUE,"",INDEX(ケーブル!E$5:E$6,MATCH($F31,ケーブル!$B$5:$B$6,0)))*-1)</f>
        <v/>
      </c>
      <c r="I31" s="78" t="str">
        <f t="shared" si="8"/>
        <v/>
      </c>
      <c r="J31" s="117" t="str">
        <f>IF($F31="","",IF(ISERROR(INDEX(ケーブル!F$5:F$6,MATCH($F31,ケーブル!$B$5:$B$6,0)))=TRUE,"",INDEX(ケーブル!F$5:F$6,MATCH($F31,ケーブル!$B$5:$B$6,0)))*-1)</f>
        <v/>
      </c>
      <c r="K31" s="78" t="str">
        <f t="shared" si="9"/>
        <v/>
      </c>
      <c r="L31" s="117" t="str">
        <f>IF($F31="","",IF(ISERROR(INDEX(ケーブル!G$5:G$6,MATCH($F31,ケーブル!$B$5:$B$6,0)))=TRUE,"",INDEX(ケーブル!G$5:G$6,MATCH($F31,ケーブル!$B$5:$B$6,0)))*-1)</f>
        <v/>
      </c>
      <c r="M31" s="78" t="str">
        <f t="shared" si="10"/>
        <v/>
      </c>
      <c r="N31" s="117" t="str">
        <f>IF($F31="","",IF(ISERROR(INDEX(ケーブル!L$5:L$6,MATCH($F31,ケーブル!$B$5:$B$6,0)))=TRUE,"",INDEX(ケーブル!L$5:L$6,MATCH($F31,ケーブル!$B$5:$B$6,0)))*-1)</f>
        <v/>
      </c>
      <c r="O31" s="79" t="str">
        <f t="shared" si="11"/>
        <v/>
      </c>
    </row>
    <row r="32" spans="1:15" ht="17.100000000000001" customHeight="1">
      <c r="A32" s="135"/>
      <c r="B32" s="130"/>
      <c r="C32" s="20"/>
      <c r="D32" s="27" t="s">
        <v>10</v>
      </c>
      <c r="E32" s="29" t="s">
        <v>36</v>
      </c>
      <c r="F32" s="107"/>
      <c r="G32" s="108"/>
      <c r="H32" s="117" t="str">
        <f>IF($F32="","",IF(ISERROR(INDEX(ケーブル!E$5:E$6,MATCH($F32,ケーブル!$B$5:$B$6,0)))=TRUE,"",INDEX(ケーブル!E$5:E$6,MATCH($F32,ケーブル!$B$5:$B$6,0)))*-1)</f>
        <v/>
      </c>
      <c r="I32" s="78" t="str">
        <f t="shared" si="8"/>
        <v/>
      </c>
      <c r="J32" s="117" t="str">
        <f>IF($F32="","",IF(ISERROR(INDEX(ケーブル!F$5:F$6,MATCH($F32,ケーブル!$B$5:$B$6,0)))=TRUE,"",INDEX(ケーブル!F$5:F$6,MATCH($F32,ケーブル!$B$5:$B$6,0)))*-1)</f>
        <v/>
      </c>
      <c r="K32" s="78" t="str">
        <f t="shared" si="9"/>
        <v/>
      </c>
      <c r="L32" s="117" t="str">
        <f>IF($F32="","",IF(ISERROR(INDEX(ケーブル!G$5:G$6,MATCH($F32,ケーブル!$B$5:$B$6,0)))=TRUE,"",INDEX(ケーブル!G$5:G$6,MATCH($F32,ケーブル!$B$5:$B$6,0)))*-1)</f>
        <v/>
      </c>
      <c r="M32" s="78" t="str">
        <f t="shared" si="10"/>
        <v/>
      </c>
      <c r="N32" s="117" t="str">
        <f>IF($F32="","",IF(ISERROR(INDEX(ケーブル!L$5:L$6,MATCH($F32,ケーブル!$B$5:$B$6,0)))=TRUE,"",INDEX(ケーブル!L$5:L$6,MATCH($F32,ケーブル!$B$5:$B$6,0)))*-1)</f>
        <v/>
      </c>
      <c r="O32" s="79" t="str">
        <f t="shared" si="11"/>
        <v/>
      </c>
    </row>
    <row r="33" spans="1:15" ht="17.100000000000001" customHeight="1">
      <c r="A33" s="135"/>
      <c r="B33" s="131" t="s">
        <v>8</v>
      </c>
      <c r="C33" s="18"/>
      <c r="D33" s="12" t="s">
        <v>5</v>
      </c>
      <c r="E33" s="30" t="s">
        <v>36</v>
      </c>
      <c r="F33" s="110"/>
      <c r="G33" s="108"/>
      <c r="H33" s="117" t="str">
        <f>IF($F33="","",IF(ISERROR(INDEX(分岐・分配!C$5:C$14,MATCH($F33,分岐・分配!$B$5:$B$14,0)))=TRUE,"",INDEX(分岐・分配!C$5:C$14,MATCH($F33,分岐・分配!$B$5:$B$14,0)))*-1)</f>
        <v/>
      </c>
      <c r="I33" s="78" t="str">
        <f t="shared" si="8"/>
        <v/>
      </c>
      <c r="J33" s="117" t="str">
        <f>IF($F33="","",IF(ISERROR(INDEX(分岐・分配!C$5:C$14,MATCH($F33,分岐・分配!$B$5:$B$14,0)))=TRUE,"",INDEX(分岐・分配!C$5:C$14,MATCH($F33,分岐・分配!$B$5:$B$14,0)))*-1)</f>
        <v/>
      </c>
      <c r="K33" s="78" t="str">
        <f t="shared" si="8"/>
        <v/>
      </c>
      <c r="L33" s="117" t="str">
        <f>IF($F33="","",IF(ISERROR(INDEX(分岐・分配!D$5:D$14,MATCH($F33,分岐・分配!$B$5:$B$14,0)))=TRUE,"",INDEX(分岐・分配!D$5:D$14,MATCH($F33,分岐・分配!$B$5:$B$14,0)))*-1)</f>
        <v/>
      </c>
      <c r="M33" s="78" t="str">
        <f t="shared" si="8"/>
        <v/>
      </c>
      <c r="N33" s="117" t="str">
        <f>IF($F33="","",IF(ISERROR(INDEX(分岐・分配!E$5:E$14,MATCH($F33,分岐・分配!$B$5:$B$14,0)))=TRUE,"",INDEX(分岐・分配!E$5:E$14,MATCH($F33,分岐・分配!$B$5:$B$14,0)))*-1)</f>
        <v/>
      </c>
      <c r="O33" s="79" t="str">
        <f t="shared" si="8"/>
        <v/>
      </c>
    </row>
    <row r="34" spans="1:15" ht="17.100000000000001" customHeight="1">
      <c r="A34" s="135"/>
      <c r="B34" s="133"/>
      <c r="C34" s="19"/>
      <c r="D34" s="12" t="s">
        <v>5</v>
      </c>
      <c r="E34" s="30" t="s">
        <v>36</v>
      </c>
      <c r="F34" s="110"/>
      <c r="G34" s="108"/>
      <c r="H34" s="117" t="str">
        <f>IF($F34="","",IF(ISERROR(INDEX(分岐・分配!C$5:C$14,MATCH($F34,分岐・分配!$B$5:$B$14,0)))=TRUE,"",INDEX(分岐・分配!C$5:C$14,MATCH($F34,分岐・分配!$B$5:$B$14,0)))*-1)</f>
        <v/>
      </c>
      <c r="I34" s="78" t="str">
        <f t="shared" si="8"/>
        <v/>
      </c>
      <c r="J34" s="117" t="str">
        <f>IF($F34="","",IF(ISERROR(INDEX(分岐・分配!C$5:C$14,MATCH($F34,分岐・分配!$B$5:$B$14,0)))=TRUE,"",INDEX(分岐・分配!C$5:C$14,MATCH($F34,分岐・分配!$B$5:$B$14,0)))*-1)</f>
        <v/>
      </c>
      <c r="K34" s="78" t="str">
        <f t="shared" si="8"/>
        <v/>
      </c>
      <c r="L34" s="117" t="str">
        <f>IF($F34="","",IF(ISERROR(INDEX(分岐・分配!D$5:D$14,MATCH($F34,分岐・分配!$B$5:$B$14,0)))=TRUE,"",INDEX(分岐・分配!D$5:D$14,MATCH($F34,分岐・分配!$B$5:$B$14,0)))*-1)</f>
        <v/>
      </c>
      <c r="M34" s="78" t="str">
        <f t="shared" si="8"/>
        <v/>
      </c>
      <c r="N34" s="117" t="str">
        <f>IF($F34="","",IF(ISERROR(INDEX(分岐・分配!E$5:E$14,MATCH($F34,分岐・分配!$B$5:$B$14,0)))=TRUE,"",INDEX(分岐・分配!E$5:E$14,MATCH($F34,分岐・分配!$B$5:$B$14,0)))*-1)</f>
        <v/>
      </c>
      <c r="O34" s="79" t="str">
        <f t="shared" si="8"/>
        <v/>
      </c>
    </row>
    <row r="35" spans="1:15" ht="17.100000000000001" customHeight="1">
      <c r="A35" s="135"/>
      <c r="B35" s="133"/>
      <c r="C35" s="19"/>
      <c r="D35" s="12" t="s">
        <v>5</v>
      </c>
      <c r="E35" s="30" t="s">
        <v>36</v>
      </c>
      <c r="F35" s="110"/>
      <c r="G35" s="108"/>
      <c r="H35" s="117" t="str">
        <f>IF($F35="","",IF(ISERROR(INDEX(分岐・分配!C$5:C$14,MATCH($F35,分岐・分配!$B$5:$B$14,0)))=TRUE,"",INDEX(分岐・分配!C$5:C$14,MATCH($F35,分岐・分配!$B$5:$B$14,0)))*-1)</f>
        <v/>
      </c>
      <c r="I35" s="78" t="str">
        <f t="shared" si="8"/>
        <v/>
      </c>
      <c r="J35" s="117" t="str">
        <f>IF($F35="","",IF(ISERROR(INDEX(分岐・分配!C$5:C$14,MATCH($F35,分岐・分配!$B$5:$B$14,0)))=TRUE,"",INDEX(分岐・分配!C$5:C$14,MATCH($F35,分岐・分配!$B$5:$B$14,0)))*-1)</f>
        <v/>
      </c>
      <c r="K35" s="78" t="str">
        <f t="shared" si="8"/>
        <v/>
      </c>
      <c r="L35" s="117" t="str">
        <f>IF($F35="","",IF(ISERROR(INDEX(分岐・分配!D$5:D$14,MATCH($F35,分岐・分配!$B$5:$B$14,0)))=TRUE,"",INDEX(分岐・分配!D$5:D$14,MATCH($F35,分岐・分配!$B$5:$B$14,0)))*-1)</f>
        <v/>
      </c>
      <c r="M35" s="78" t="str">
        <f t="shared" si="8"/>
        <v/>
      </c>
      <c r="N35" s="117" t="str">
        <f>IF($F35="","",IF(ISERROR(INDEX(分岐・分配!E$5:E$14,MATCH($F35,分岐・分配!$B$5:$B$14,0)))=TRUE,"",INDEX(分岐・分配!E$5:E$14,MATCH($F35,分岐・分配!$B$5:$B$14,0)))*-1)</f>
        <v/>
      </c>
      <c r="O35" s="79" t="str">
        <f t="shared" si="8"/>
        <v/>
      </c>
    </row>
    <row r="36" spans="1:15" ht="17.100000000000001" customHeight="1">
      <c r="A36" s="135"/>
      <c r="B36" s="133"/>
      <c r="C36" s="20"/>
      <c r="D36" s="12" t="s">
        <v>5</v>
      </c>
      <c r="E36" s="30" t="s">
        <v>36</v>
      </c>
      <c r="F36" s="110"/>
      <c r="G36" s="108"/>
      <c r="H36" s="117" t="str">
        <f>IF($F36="","",IF(ISERROR(INDEX(分岐・分配!C$5:C$14,MATCH($F36,分岐・分配!$B$5:$B$14,0)))=TRUE,"",INDEX(分岐・分配!C$5:C$14,MATCH($F36,分岐・分配!$B$5:$B$14,0)))*-1)</f>
        <v/>
      </c>
      <c r="I36" s="78" t="str">
        <f t="shared" si="8"/>
        <v/>
      </c>
      <c r="J36" s="117" t="str">
        <f>IF($F36="","",IF(ISERROR(INDEX(分岐・分配!C$5:C$14,MATCH($F36,分岐・分配!$B$5:$B$14,0)))=TRUE,"",INDEX(分岐・分配!C$5:C$14,MATCH($F36,分岐・分配!$B$5:$B$14,0)))*-1)</f>
        <v/>
      </c>
      <c r="K36" s="78" t="str">
        <f t="shared" si="8"/>
        <v/>
      </c>
      <c r="L36" s="117" t="str">
        <f>IF($F36="","",IF(ISERROR(INDEX(分岐・分配!D$5:D$14,MATCH($F36,分岐・分配!$B$5:$B$14,0)))=TRUE,"",INDEX(分岐・分配!D$5:D$14,MATCH($F36,分岐・分配!$B$5:$B$14,0)))*-1)</f>
        <v/>
      </c>
      <c r="M36" s="78" t="str">
        <f t="shared" si="8"/>
        <v/>
      </c>
      <c r="N36" s="117" t="str">
        <f>IF($F36="","",IF(ISERROR(INDEX(分岐・分配!E$5:E$14,MATCH($F36,分岐・分配!$B$5:$B$14,0)))=TRUE,"",INDEX(分岐・分配!E$5:E$14,MATCH($F36,分岐・分配!$B$5:$B$14,0)))*-1)</f>
        <v/>
      </c>
      <c r="O36" s="79" t="str">
        <f t="shared" si="8"/>
        <v/>
      </c>
    </row>
    <row r="37" spans="1:15" ht="17.100000000000001" customHeight="1">
      <c r="A37" s="135"/>
      <c r="B37" s="131" t="s">
        <v>35</v>
      </c>
      <c r="C37" s="21"/>
      <c r="D37" s="138" t="s">
        <v>6</v>
      </c>
      <c r="E37" s="30"/>
      <c r="F37" s="112"/>
      <c r="G37" s="111"/>
      <c r="H37" s="84"/>
      <c r="I37" s="65"/>
      <c r="J37" s="84"/>
      <c r="K37" s="65"/>
      <c r="L37" s="84"/>
      <c r="M37" s="65"/>
      <c r="N37" s="84"/>
      <c r="O37" s="85"/>
    </row>
    <row r="38" spans="1:15" ht="17.100000000000001" customHeight="1">
      <c r="A38" s="135"/>
      <c r="B38" s="133"/>
      <c r="C38" s="22"/>
      <c r="D38" s="139"/>
      <c r="E38" s="31" t="s">
        <v>2</v>
      </c>
      <c r="F38" s="30" t="s">
        <v>17</v>
      </c>
      <c r="G38" s="42"/>
      <c r="H38" s="84"/>
      <c r="I38" s="65" t="str">
        <f>IF($I27="","",SUM(I27:I37))</f>
        <v/>
      </c>
      <c r="J38" s="84"/>
      <c r="K38" s="65" t="str">
        <f>IF($K27="","",SUM(K27:K37))</f>
        <v/>
      </c>
      <c r="L38" s="84"/>
      <c r="M38" s="65" t="str">
        <f>IF($I27="","",SUM(M27:M37))</f>
        <v/>
      </c>
      <c r="N38" s="84"/>
      <c r="O38" s="85" t="str">
        <f>IF($I27="","",SUM(O27:O37))</f>
        <v/>
      </c>
    </row>
    <row r="39" spans="1:15" ht="17.100000000000001" customHeight="1">
      <c r="A39" s="135"/>
      <c r="B39" s="133"/>
      <c r="C39" s="22"/>
      <c r="D39" s="139"/>
      <c r="E39" s="31" t="s">
        <v>22</v>
      </c>
      <c r="F39" s="30" t="s">
        <v>26</v>
      </c>
      <c r="G39" s="40"/>
      <c r="H39" s="77"/>
      <c r="I39" s="116" t="str">
        <f>IF(ISERROR(INDEX('増幅器 (利得)'!C$5:C$9,MATCH($F37,'増幅器 (利得)'!$B$5:$B$9,0)))=TRUE,"",INDEX('増幅器 (利得)'!C$5:C$9,MATCH($F37,'増幅器 (利得)'!$B$5:$B$9,0)))</f>
        <v/>
      </c>
      <c r="J39" s="77"/>
      <c r="K39" s="116" t="str">
        <f>IF(ISERROR(INDEX('増幅器 (利得)'!C$5:C$9,MATCH($F37,'増幅器 (利得)'!$B$5:$B$9,0)))=TRUE,"",INDEX('増幅器 (利得)'!C$5:C$9,MATCH($F37,'増幅器 (利得)'!$B$5:$B$9,0)))</f>
        <v/>
      </c>
      <c r="L39" s="77"/>
      <c r="M39" s="116" t="str">
        <f>IF(ISERROR(INDEX('増幅器 (利得)'!H$5:H$9,MATCH($F37,'増幅器 (利得)'!$B$5:$B$9,0)))=TRUE,"",INDEX('増幅器 (利得)'!H$5:H$9,MATCH($F37,'増幅器 (利得)'!$B$5:$B$9,0)))</f>
        <v/>
      </c>
      <c r="N39" s="77"/>
      <c r="O39" s="120" t="str">
        <f>IF(ISERROR(INDEX('増幅器 (利得)'!I$5:I$9,MATCH($F37,'増幅器 (利得)'!$B$5:$B$9,0)))=TRUE,"",INDEX('増幅器 (利得)'!I$5:I$9,MATCH($F37,'増幅器 (利得)'!$B$5:$B$9,0)))</f>
        <v/>
      </c>
    </row>
    <row r="40" spans="1:15" ht="17.100000000000001" customHeight="1">
      <c r="A40" s="135"/>
      <c r="B40" s="133"/>
      <c r="C40" s="22"/>
      <c r="D40" s="139"/>
      <c r="E40" s="144" t="s">
        <v>12</v>
      </c>
      <c r="F40" s="145"/>
      <c r="G40" s="41"/>
      <c r="H40" s="77"/>
      <c r="I40" s="78" t="str">
        <f>IF($I38="","",SUM(I38:I39))</f>
        <v/>
      </c>
      <c r="J40" s="77"/>
      <c r="K40" s="78" t="str">
        <f>IF($I38="","",SUM(K38:K39))</f>
        <v/>
      </c>
      <c r="L40" s="77"/>
      <c r="M40" s="78" t="str">
        <f>IF($I38="","",SUM(M38:M39))</f>
        <v/>
      </c>
      <c r="N40" s="77"/>
      <c r="O40" s="79" t="str">
        <f>IF($I38="","",SUM(O38:O39))</f>
        <v/>
      </c>
    </row>
    <row r="41" spans="1:15" ht="17.100000000000001" customHeight="1">
      <c r="A41" s="135"/>
      <c r="B41" s="133"/>
      <c r="C41" s="22"/>
      <c r="D41" s="139"/>
      <c r="E41" s="144" t="s">
        <v>3</v>
      </c>
      <c r="F41" s="145"/>
      <c r="G41" s="43"/>
      <c r="H41" s="86"/>
      <c r="I41" s="119" t="str">
        <f>IF(ISERROR(INDEX('増幅器 (定格)'!C$5:C$9,MATCH($F37,'増幅器 (定格)'!$B$5:$B$9,0)))=TRUE,"",INDEX('増幅器 (定格)'!C$5:C$9,MATCH($F37,'増幅器 (定格)'!$B$5:$B$9,0)))</f>
        <v/>
      </c>
      <c r="J41" s="86"/>
      <c r="K41" s="119" t="str">
        <f>IF(ISERROR(INDEX('増幅器 (定格)'!C$5:C$9,MATCH($F37,'増幅器 (定格)'!$B$5:$B$9,0)))=TRUE,"",INDEX('増幅器 (定格)'!C$5:C$9,MATCH($F37,'増幅器 (定格)'!$B$5:$B$9,0)))</f>
        <v/>
      </c>
      <c r="L41" s="86"/>
      <c r="M41" s="119" t="str">
        <f>IF(ISERROR(INDEX('増幅器 (定格)'!H$5:H$9,MATCH($F37,'増幅器 (定格)'!$B$5:$B$9,0)))=TRUE,"",INDEX('増幅器 (定格)'!H$5:H$9,MATCH($F37,'増幅器 (定格)'!$B$5:$B$9,0)))</f>
        <v/>
      </c>
      <c r="N41" s="86"/>
      <c r="O41" s="121" t="str">
        <f>IF(ISERROR(INDEX('増幅器 (定格)'!I$5:I$9,MATCH($F37,'増幅器 (定格)'!$B$5:$B$9,0)))=TRUE,"",INDEX('増幅器 (定格)'!I$5:I$9,MATCH($F37,'増幅器 (定格)'!$B$5:$B$9,0)))</f>
        <v/>
      </c>
    </row>
    <row r="42" spans="1:15" ht="17.100000000000001" customHeight="1">
      <c r="A42" s="135"/>
      <c r="B42" s="133"/>
      <c r="C42" s="22"/>
      <c r="D42" s="139"/>
      <c r="E42" s="138" t="s">
        <v>7</v>
      </c>
      <c r="F42" s="143"/>
      <c r="G42" s="44"/>
      <c r="H42" s="88"/>
      <c r="I42" s="87" t="str">
        <f>IF($G37="","",IF(ROUND(I41-(10*LOG($G$20+$G$37)),1)&lt;0,"",ROUND(I41-(10*LOG($G$20+$G$37)),1)))</f>
        <v/>
      </c>
      <c r="J42" s="88"/>
      <c r="K42" s="87" t="str">
        <f>IF($G37="","",IF(ROUND(K41-(10*LOG($G$20+$G$37)),1)&lt;0,"",ROUND(K41-(10*LOG($G$20+$G$37)),1)))</f>
        <v/>
      </c>
      <c r="L42" s="88"/>
      <c r="M42" s="87" t="str">
        <f>IF($G37="","",IF(ROUND(M41-(10*LOG($G$20+$G$37)),1)&lt;0,"",ROUND(M41-(10*LOG($G$20+$G$37)),1)))</f>
        <v/>
      </c>
      <c r="N42" s="88"/>
      <c r="O42" s="76" t="str">
        <f>IF($G37="","",IF(ROUND(O41-(10*LOG($G$20+$G$37)),1)&lt;0,"",ROUND(O41-(10*LOG($G$20+$G$37)),1)))</f>
        <v/>
      </c>
    </row>
    <row r="43" spans="1:15" ht="17.100000000000001" customHeight="1">
      <c r="A43" s="136"/>
      <c r="B43" s="137"/>
      <c r="C43" s="23"/>
      <c r="D43" s="140"/>
      <c r="E43" s="32" t="s">
        <v>32</v>
      </c>
      <c r="F43" s="35" t="s">
        <v>17</v>
      </c>
      <c r="G43" s="45"/>
      <c r="H43" s="80"/>
      <c r="I43" s="102" t="str">
        <f>IF($I40="","",MIN(I40:I42))</f>
        <v/>
      </c>
      <c r="J43" s="80"/>
      <c r="K43" s="102" t="str">
        <f>IF(K9="","",IF($K40="","",MIN(K40:K42)))</f>
        <v/>
      </c>
      <c r="L43" s="80"/>
      <c r="M43" s="102" t="str">
        <f>IF(M12="","",IF($M40="","",MIN(M40:M42)))</f>
        <v/>
      </c>
      <c r="N43" s="80"/>
      <c r="O43" s="99" t="str">
        <f>IF(O12="","",IF($O40="","",MIN(O40:O42)))</f>
        <v/>
      </c>
    </row>
    <row r="44" spans="1:15" ht="17.100000000000001" customHeight="1">
      <c r="A44" s="141" t="s">
        <v>25</v>
      </c>
      <c r="B44" s="15"/>
      <c r="C44" s="21"/>
      <c r="D44" s="123" t="s">
        <v>40</v>
      </c>
      <c r="E44" s="124"/>
      <c r="F44" s="36" t="s">
        <v>17</v>
      </c>
      <c r="G44" s="46"/>
      <c r="H44" s="89"/>
      <c r="I44" s="90" t="str">
        <f>IF($I43="","",I43)</f>
        <v/>
      </c>
      <c r="J44" s="89"/>
      <c r="K44" s="90" t="str">
        <f>IF($K43="","",K43)</f>
        <v/>
      </c>
      <c r="L44" s="89"/>
      <c r="M44" s="90" t="str">
        <f>IF($M43="","",M43)</f>
        <v/>
      </c>
      <c r="N44" s="89"/>
      <c r="O44" s="91" t="str">
        <f>IF($O43="","",O43)</f>
        <v/>
      </c>
    </row>
    <row r="45" spans="1:15" ht="17.100000000000001" customHeight="1">
      <c r="A45" s="135"/>
      <c r="B45" s="130" t="s">
        <v>31</v>
      </c>
      <c r="C45" s="18"/>
      <c r="D45" s="27" t="s">
        <v>10</v>
      </c>
      <c r="E45" s="29" t="s">
        <v>36</v>
      </c>
      <c r="F45" s="107"/>
      <c r="G45" s="108"/>
      <c r="H45" s="117" t="str">
        <f>IF($F45="","",IF(ISERROR(INDEX(ケーブル!E$5:E$6,MATCH($F45,ケーブル!$B$5:$B$6,0)))=TRUE,"",INDEX(ケーブル!E$5:E$6,MATCH($F45,ケーブル!$B$5:$B$6,0)))*-1)</f>
        <v/>
      </c>
      <c r="I45" s="78" t="str">
        <f t="shared" ref="I45:O54" si="12">IF($F45="","",ROUND($G45*H45,1))</f>
        <v/>
      </c>
      <c r="J45" s="117" t="str">
        <f>IF($F45="","",IF(ISERROR(INDEX(ケーブル!F$5:F$6,MATCH($F45,ケーブル!$B$5:$B$6,0)))=TRUE,"",INDEX(ケーブル!F$5:F$6,MATCH($F45,ケーブル!$B$5:$B$6,0)))*-1)</f>
        <v/>
      </c>
      <c r="K45" s="78" t="str">
        <f t="shared" ref="K45:K53" si="13">IF($F45="","",ROUND($G45*J45,1))</f>
        <v/>
      </c>
      <c r="L45" s="117" t="str">
        <f>IF($F45="","",IF(ISERROR(INDEX(ケーブル!G$5:G$6,MATCH($F45,ケーブル!$B$5:$B$6,0)))=TRUE,"",INDEX(ケーブル!G$5:G$6,MATCH($F45,ケーブル!$B$5:$B$6,0)))*-1)</f>
        <v/>
      </c>
      <c r="M45" s="78" t="str">
        <f t="shared" ref="M45:M53" si="14">IF($F45="","",ROUND($G45*L45,1))</f>
        <v/>
      </c>
      <c r="N45" s="117" t="str">
        <f>IF($F45="","",IF(ISERROR(INDEX(ケーブル!L$5:L$6,MATCH($F45,ケーブル!$B$5:$B$6,0)))=TRUE,"",INDEX(ケーブル!L$5:L$6,MATCH($F45,ケーブル!$B$5:$B$6,0)))*-1)</f>
        <v/>
      </c>
      <c r="O45" s="79" t="str">
        <f t="shared" ref="O45:O53" si="15">IF($F45="","",ROUND($G45*N45,1))</f>
        <v/>
      </c>
    </row>
    <row r="46" spans="1:15" ht="17.100000000000001" customHeight="1">
      <c r="A46" s="135"/>
      <c r="B46" s="130"/>
      <c r="C46" s="19"/>
      <c r="D46" s="27" t="s">
        <v>10</v>
      </c>
      <c r="E46" s="29" t="s">
        <v>36</v>
      </c>
      <c r="F46" s="107"/>
      <c r="G46" s="108"/>
      <c r="H46" s="117" t="str">
        <f>IF($F46="","",IF(ISERROR(INDEX(ケーブル!E$5:E$6,MATCH($F46,ケーブル!$B$5:$B$6,0)))=TRUE,"",INDEX(ケーブル!E$5:E$6,MATCH($F46,ケーブル!$B$5:$B$6,0)))*-1)</f>
        <v/>
      </c>
      <c r="I46" s="78" t="str">
        <f t="shared" si="12"/>
        <v/>
      </c>
      <c r="J46" s="117" t="str">
        <f>IF($F46="","",IF(ISERROR(INDEX(ケーブル!F$5:F$6,MATCH($F46,ケーブル!$B$5:$B$6,0)))=TRUE,"",INDEX(ケーブル!F$5:F$6,MATCH($F46,ケーブル!$B$5:$B$6,0)))*-1)</f>
        <v/>
      </c>
      <c r="K46" s="78" t="str">
        <f t="shared" si="13"/>
        <v/>
      </c>
      <c r="L46" s="117" t="str">
        <f>IF($F46="","",IF(ISERROR(INDEX(ケーブル!G$5:G$6,MATCH($F46,ケーブル!$B$5:$B$6,0)))=TRUE,"",INDEX(ケーブル!G$5:G$6,MATCH($F46,ケーブル!$B$5:$B$6,0)))*-1)</f>
        <v/>
      </c>
      <c r="M46" s="78" t="str">
        <f t="shared" si="14"/>
        <v/>
      </c>
      <c r="N46" s="117" t="str">
        <f>IF($F46="","",IF(ISERROR(INDEX(ケーブル!L$5:L$6,MATCH($F46,ケーブル!$B$5:$B$6,0)))=TRUE,"",INDEX(ケーブル!L$5:L$6,MATCH($F46,ケーブル!$B$5:$B$6,0)))*-1)</f>
        <v/>
      </c>
      <c r="O46" s="79" t="str">
        <f t="shared" si="15"/>
        <v/>
      </c>
    </row>
    <row r="47" spans="1:15" ht="17.100000000000001" customHeight="1">
      <c r="A47" s="135"/>
      <c r="B47" s="130"/>
      <c r="C47" s="19"/>
      <c r="D47" s="27" t="s">
        <v>10</v>
      </c>
      <c r="E47" s="29" t="s">
        <v>36</v>
      </c>
      <c r="F47" s="107"/>
      <c r="G47" s="108"/>
      <c r="H47" s="117" t="str">
        <f>IF($F47="","",IF(ISERROR(INDEX(ケーブル!E$5:E$6,MATCH($F47,ケーブル!$B$5:$B$6,0)))=TRUE,"",INDEX(ケーブル!E$5:E$6,MATCH($F47,ケーブル!$B$5:$B$6,0)))*-1)</f>
        <v/>
      </c>
      <c r="I47" s="78" t="str">
        <f t="shared" si="12"/>
        <v/>
      </c>
      <c r="J47" s="117" t="str">
        <f>IF($F47="","",IF(ISERROR(INDEX(ケーブル!F$5:F$6,MATCH($F47,ケーブル!$B$5:$B$6,0)))=TRUE,"",INDEX(ケーブル!F$5:F$6,MATCH($F47,ケーブル!$B$5:$B$6,0)))*-1)</f>
        <v/>
      </c>
      <c r="K47" s="78" t="str">
        <f t="shared" si="13"/>
        <v/>
      </c>
      <c r="L47" s="117" t="str">
        <f>IF($F47="","",IF(ISERROR(INDEX(ケーブル!G$5:G$6,MATCH($F47,ケーブル!$B$5:$B$6,0)))=TRUE,"",INDEX(ケーブル!G$5:G$6,MATCH($F47,ケーブル!$B$5:$B$6,0)))*-1)</f>
        <v/>
      </c>
      <c r="M47" s="78" t="str">
        <f t="shared" si="14"/>
        <v/>
      </c>
      <c r="N47" s="117" t="str">
        <f>IF($F47="","",IF(ISERROR(INDEX(ケーブル!L$5:L$6,MATCH($F47,ケーブル!$B$5:$B$6,0)))=TRUE,"",INDEX(ケーブル!L$5:L$6,MATCH($F47,ケーブル!$B$5:$B$6,0)))*-1)</f>
        <v/>
      </c>
      <c r="O47" s="79" t="str">
        <f t="shared" si="15"/>
        <v/>
      </c>
    </row>
    <row r="48" spans="1:15" ht="17.100000000000001" customHeight="1">
      <c r="A48" s="135"/>
      <c r="B48" s="130"/>
      <c r="C48" s="19"/>
      <c r="D48" s="27" t="s">
        <v>10</v>
      </c>
      <c r="E48" s="29" t="s">
        <v>36</v>
      </c>
      <c r="F48" s="107"/>
      <c r="G48" s="108"/>
      <c r="H48" s="117" t="str">
        <f>IF($F48="","",IF(ISERROR(INDEX(ケーブル!E$5:E$6,MATCH($F48,ケーブル!$B$5:$B$6,0)))=TRUE,"",INDEX(ケーブル!E$5:E$6,MATCH($F48,ケーブル!$B$5:$B$6,0)))*-1)</f>
        <v/>
      </c>
      <c r="I48" s="78" t="str">
        <f t="shared" si="12"/>
        <v/>
      </c>
      <c r="J48" s="117" t="str">
        <f>IF($F48="","",IF(ISERROR(INDEX(ケーブル!F$5:F$6,MATCH($F48,ケーブル!$B$5:$B$6,0)))=TRUE,"",INDEX(ケーブル!F$5:F$6,MATCH($F48,ケーブル!$B$5:$B$6,0)))*-1)</f>
        <v/>
      </c>
      <c r="K48" s="78" t="str">
        <f t="shared" si="13"/>
        <v/>
      </c>
      <c r="L48" s="117" t="str">
        <f>IF($F48="","",IF(ISERROR(INDEX(ケーブル!G$5:G$6,MATCH($F48,ケーブル!$B$5:$B$6,0)))=TRUE,"",INDEX(ケーブル!G$5:G$6,MATCH($F48,ケーブル!$B$5:$B$6,0)))*-1)</f>
        <v/>
      </c>
      <c r="M48" s="78" t="str">
        <f t="shared" si="14"/>
        <v/>
      </c>
      <c r="N48" s="117" t="str">
        <f>IF($F48="","",IF(ISERROR(INDEX(ケーブル!L$5:L$6,MATCH($F48,ケーブル!$B$5:$B$6,0)))=TRUE,"",INDEX(ケーブル!L$5:L$6,MATCH($F48,ケーブル!$B$5:$B$6,0)))*-1)</f>
        <v/>
      </c>
      <c r="O48" s="79" t="str">
        <f t="shared" si="15"/>
        <v/>
      </c>
    </row>
    <row r="49" spans="1:15" ht="17.100000000000001" customHeight="1">
      <c r="A49" s="135"/>
      <c r="B49" s="130"/>
      <c r="C49" s="20"/>
      <c r="D49" s="27" t="s">
        <v>10</v>
      </c>
      <c r="E49" s="29" t="s">
        <v>36</v>
      </c>
      <c r="F49" s="107"/>
      <c r="G49" s="108"/>
      <c r="H49" s="117" t="str">
        <f>IF($F49="","",IF(ISERROR(INDEX(ケーブル!E$5:E$6,MATCH($F49,ケーブル!$B$5:$B$6,0)))=TRUE,"",INDEX(ケーブル!E$5:E$6,MATCH($F49,ケーブル!$B$5:$B$6,0)))*-1)</f>
        <v/>
      </c>
      <c r="I49" s="78" t="str">
        <f t="shared" si="12"/>
        <v/>
      </c>
      <c r="J49" s="117" t="str">
        <f>IF($F49="","",IF(ISERROR(INDEX(ケーブル!F$5:F$6,MATCH($F49,ケーブル!$B$5:$B$6,0)))=TRUE,"",INDEX(ケーブル!F$5:F$6,MATCH($F49,ケーブル!$B$5:$B$6,0)))*-1)</f>
        <v/>
      </c>
      <c r="K49" s="78" t="str">
        <f t="shared" si="13"/>
        <v/>
      </c>
      <c r="L49" s="117" t="str">
        <f>IF($F49="","",IF(ISERROR(INDEX(ケーブル!G$5:G$6,MATCH($F49,ケーブル!$B$5:$B$6,0)))=TRUE,"",INDEX(ケーブル!G$5:G$6,MATCH($F49,ケーブル!$B$5:$B$6,0)))*-1)</f>
        <v/>
      </c>
      <c r="M49" s="78" t="str">
        <f t="shared" si="14"/>
        <v/>
      </c>
      <c r="N49" s="117" t="str">
        <f>IF($F49="","",IF(ISERROR(INDEX(ケーブル!L$5:L$6,MATCH($F49,ケーブル!$B$5:$B$6,0)))=TRUE,"",INDEX(ケーブル!L$5:L$6,MATCH($F49,ケーブル!$B$5:$B$6,0)))*-1)</f>
        <v/>
      </c>
      <c r="O49" s="79" t="str">
        <f t="shared" si="15"/>
        <v/>
      </c>
    </row>
    <row r="50" spans="1:15" ht="17.100000000000001" customHeight="1">
      <c r="A50" s="135"/>
      <c r="B50" s="130" t="s">
        <v>33</v>
      </c>
      <c r="C50" s="18"/>
      <c r="D50" s="12" t="s">
        <v>5</v>
      </c>
      <c r="E50" s="30" t="s">
        <v>36</v>
      </c>
      <c r="F50" s="110"/>
      <c r="G50" s="108"/>
      <c r="H50" s="117" t="str">
        <f>IF($F50="","",IF(ISERROR(INDEX(分岐・分配!C$5:C$14,MATCH($F50,分岐・分配!$B$5:$B$14,0)))=TRUE,"",INDEX(分岐・分配!C$5:C$14,MATCH($F50,分岐・分配!$B$5:$B$14,0)))*-1)</f>
        <v/>
      </c>
      <c r="I50" s="78" t="str">
        <f t="shared" si="12"/>
        <v/>
      </c>
      <c r="J50" s="117" t="str">
        <f>IF($F50="","",IF(ISERROR(INDEX(分岐・分配!C$5:C$14,MATCH($F50,分岐・分配!$B$5:$B$14,0)))=TRUE,"",INDEX(分岐・分配!C$5:C$14,MATCH($F50,分岐・分配!$B$5:$B$14,0)))*-1)</f>
        <v/>
      </c>
      <c r="K50" s="78" t="str">
        <f t="shared" si="13"/>
        <v/>
      </c>
      <c r="L50" s="117" t="str">
        <f>IF($F50="","",IF(ISERROR(INDEX(分岐・分配!D$5:D$14,MATCH($F50,分岐・分配!$B$5:$B$14,0)))=TRUE,"",INDEX(分岐・分配!D$5:D$14,MATCH($F50,分岐・分配!$B$5:$B$14,0)))*-1)</f>
        <v/>
      </c>
      <c r="M50" s="78" t="str">
        <f t="shared" si="14"/>
        <v/>
      </c>
      <c r="N50" s="117" t="str">
        <f>IF($F50="","",IF(ISERROR(INDEX(分岐・分配!E$5:E$14,MATCH($F50,分岐・分配!$B$5:$B$14,0)))=TRUE,"",INDEX(分岐・分配!E$5:E$14,MATCH($F50,分岐・分配!$B$5:$B$14,0)))*-1)</f>
        <v/>
      </c>
      <c r="O50" s="79" t="str">
        <f t="shared" si="15"/>
        <v/>
      </c>
    </row>
    <row r="51" spans="1:15" ht="17.100000000000001" customHeight="1">
      <c r="A51" s="135"/>
      <c r="B51" s="130"/>
      <c r="C51" s="19"/>
      <c r="D51" s="12" t="s">
        <v>5</v>
      </c>
      <c r="E51" s="30" t="s">
        <v>36</v>
      </c>
      <c r="F51" s="110"/>
      <c r="G51" s="108"/>
      <c r="H51" s="117" t="str">
        <f>IF($F51="","",IF(ISERROR(INDEX(分岐・分配!C$5:C$14,MATCH($F51,分岐・分配!$B$5:$B$14,0)))=TRUE,"",INDEX(分岐・分配!C$5:C$14,MATCH($F51,分岐・分配!$B$5:$B$14,0)))*-1)</f>
        <v/>
      </c>
      <c r="I51" s="78" t="str">
        <f t="shared" si="12"/>
        <v/>
      </c>
      <c r="J51" s="117" t="str">
        <f>IF($F51="","",IF(ISERROR(INDEX(分岐・分配!C$5:C$14,MATCH($F51,分岐・分配!$B$5:$B$14,0)))=TRUE,"",INDEX(分岐・分配!C$5:C$14,MATCH($F51,分岐・分配!$B$5:$B$14,0)))*-1)</f>
        <v/>
      </c>
      <c r="K51" s="78" t="str">
        <f t="shared" si="13"/>
        <v/>
      </c>
      <c r="L51" s="117" t="str">
        <f>IF($F51="","",IF(ISERROR(INDEX(分岐・分配!D$5:D$14,MATCH($F51,分岐・分配!$B$5:$B$14,0)))=TRUE,"",INDEX(分岐・分配!D$5:D$14,MATCH($F51,分岐・分配!$B$5:$B$14,0)))*-1)</f>
        <v/>
      </c>
      <c r="M51" s="78" t="str">
        <f t="shared" si="14"/>
        <v/>
      </c>
      <c r="N51" s="117" t="str">
        <f>IF($F51="","",IF(ISERROR(INDEX(分岐・分配!E$5:E$14,MATCH($F51,分岐・分配!$B$5:$B$14,0)))=TRUE,"",INDEX(分岐・分配!E$5:E$14,MATCH($F51,分岐・分配!$B$5:$B$14,0)))*-1)</f>
        <v/>
      </c>
      <c r="O51" s="79" t="str">
        <f t="shared" si="15"/>
        <v/>
      </c>
    </row>
    <row r="52" spans="1:15" ht="17.100000000000001" customHeight="1">
      <c r="A52" s="135"/>
      <c r="B52" s="130"/>
      <c r="C52" s="19"/>
      <c r="D52" s="12" t="s">
        <v>5</v>
      </c>
      <c r="E52" s="30" t="s">
        <v>36</v>
      </c>
      <c r="F52" s="110"/>
      <c r="G52" s="108"/>
      <c r="H52" s="117" t="str">
        <f>IF($F52="","",IF(ISERROR(INDEX(分岐・分配!C$5:C$14,MATCH($F52,分岐・分配!$B$5:$B$14,0)))=TRUE,"",INDEX(分岐・分配!C$5:C$14,MATCH($F52,分岐・分配!$B$5:$B$14,0)))*-1)</f>
        <v/>
      </c>
      <c r="I52" s="78" t="str">
        <f t="shared" si="12"/>
        <v/>
      </c>
      <c r="J52" s="117" t="str">
        <f>IF($F52="","",IF(ISERROR(INDEX(分岐・分配!C$5:C$14,MATCH($F52,分岐・分配!$B$5:$B$14,0)))=TRUE,"",INDEX(分岐・分配!C$5:C$14,MATCH($F52,分岐・分配!$B$5:$B$14,0)))*-1)</f>
        <v/>
      </c>
      <c r="K52" s="78" t="str">
        <f t="shared" si="13"/>
        <v/>
      </c>
      <c r="L52" s="117" t="str">
        <f>IF($F52="","",IF(ISERROR(INDEX(分岐・分配!D$5:D$14,MATCH($F52,分岐・分配!$B$5:$B$14,0)))=TRUE,"",INDEX(分岐・分配!D$5:D$14,MATCH($F52,分岐・分配!$B$5:$B$14,0)))*-1)</f>
        <v/>
      </c>
      <c r="M52" s="78" t="str">
        <f t="shared" si="14"/>
        <v/>
      </c>
      <c r="N52" s="117" t="str">
        <f>IF($F52="","",IF(ISERROR(INDEX(分岐・分配!E$5:E$14,MATCH($F52,分岐・分配!$B$5:$B$14,0)))=TRUE,"",INDEX(分岐・分配!E$5:E$14,MATCH($F52,分岐・分配!$B$5:$B$14,0)))*-1)</f>
        <v/>
      </c>
      <c r="O52" s="79" t="str">
        <f t="shared" si="15"/>
        <v/>
      </c>
    </row>
    <row r="53" spans="1:15" ht="17.100000000000001" customHeight="1">
      <c r="A53" s="135"/>
      <c r="B53" s="130"/>
      <c r="C53" s="25"/>
      <c r="D53" s="12" t="s">
        <v>5</v>
      </c>
      <c r="E53" s="30" t="s">
        <v>36</v>
      </c>
      <c r="F53" s="110"/>
      <c r="G53" s="108"/>
      <c r="H53" s="117" t="str">
        <f>IF($F53="","",IF(ISERROR(INDEX(分岐・分配!C$5:C$14,MATCH($F53,分岐・分配!$B$5:$B$14,0)))=TRUE,"",INDEX(分岐・分配!C$5:C$14,MATCH($F53,分岐・分配!$B$5:$B$14,0)))*-1)</f>
        <v/>
      </c>
      <c r="I53" s="78" t="str">
        <f t="shared" si="12"/>
        <v/>
      </c>
      <c r="J53" s="117" t="str">
        <f>IF($F53="","",IF(ISERROR(INDEX(分岐・分配!C$5:C$14,MATCH($F53,分岐・分配!$B$5:$B$14,0)))=TRUE,"",INDEX(分岐・分配!C$5:C$14,MATCH($F53,分岐・分配!$B$5:$B$14,0)))*-1)</f>
        <v/>
      </c>
      <c r="K53" s="78" t="str">
        <f t="shared" si="13"/>
        <v/>
      </c>
      <c r="L53" s="117" t="str">
        <f>IF($F53="","",IF(ISERROR(INDEX(分岐・分配!D$5:D$14,MATCH($F53,分岐・分配!$B$5:$B$14,0)))=TRUE,"",INDEX(分岐・分配!D$5:D$14,MATCH($F53,分岐・分配!$B$5:$B$14,0)))*-1)</f>
        <v/>
      </c>
      <c r="M53" s="78" t="str">
        <f t="shared" si="14"/>
        <v/>
      </c>
      <c r="N53" s="117" t="str">
        <f>IF($F53="","",IF(ISERROR(INDEX(分岐・分配!E$5:E$14,MATCH($F53,分岐・分配!$B$5:$B$14,0)))=TRUE,"",INDEX(分岐・分配!E$5:E$14,MATCH($F53,分岐・分配!$B$5:$B$14,0)))*-1)</f>
        <v/>
      </c>
      <c r="O53" s="79" t="str">
        <f t="shared" si="15"/>
        <v/>
      </c>
    </row>
    <row r="54" spans="1:15" ht="17.100000000000001" customHeight="1">
      <c r="A54" s="142"/>
      <c r="B54" s="130"/>
      <c r="C54" s="26"/>
      <c r="D54" s="12" t="s">
        <v>21</v>
      </c>
      <c r="E54" s="30" t="s">
        <v>36</v>
      </c>
      <c r="F54" s="110"/>
      <c r="G54" s="113"/>
      <c r="H54" s="122" t="str">
        <f>IF($F54="","",IF(ISERROR(INDEX(テレビ端子!C$5:C$10,MATCH($F54,テレビ端子!$B$5:$B$10,0)))=TRUE,"",INDEX(テレビ端子!C$5:C$10,MATCH($F54,テレビ端子!$B$5:$B$10,0)))*-1)</f>
        <v/>
      </c>
      <c r="I54" s="78" t="str">
        <f t="shared" si="12"/>
        <v/>
      </c>
      <c r="J54" s="122" t="str">
        <f>IF($F54="","",IF(ISERROR(INDEX(テレビ端子!C$5:C$10,MATCH($F54,テレビ端子!$B$5:$B$10,0)))=TRUE,"",INDEX(テレビ端子!C$5:C$10,MATCH($F54,テレビ端子!$B$5:$B$10,0)))*-1)</f>
        <v/>
      </c>
      <c r="K54" s="78" t="str">
        <f t="shared" si="12"/>
        <v/>
      </c>
      <c r="L54" s="122" t="str">
        <f>IF($F54="","",IF(ISERROR(INDEX(テレビ端子!D$5:D$10,MATCH($F54,テレビ端子!$B$5:$B$10,0)))=TRUE,"",INDEX(テレビ端子!D$5:D$10,MATCH($F54,テレビ端子!$B$5:$B$10,0)))*-1)</f>
        <v/>
      </c>
      <c r="M54" s="78" t="str">
        <f t="shared" si="12"/>
        <v/>
      </c>
      <c r="N54" s="122" t="str">
        <f>IF($F54="","",IF(ISERROR(INDEX(テレビ端子!E$5:E$10,MATCH($F54,テレビ端子!$B$5:$B$10,0)))=TRUE,"",INDEX(テレビ端子!E$5:E$10,MATCH($F54,テレビ端子!$B$5:$B$10,0)))*-1)</f>
        <v/>
      </c>
      <c r="O54" s="79" t="str">
        <f t="shared" si="12"/>
        <v/>
      </c>
    </row>
    <row r="55" spans="1:15" ht="17.100000000000001" customHeight="1">
      <c r="A55" s="125" t="s">
        <v>9</v>
      </c>
      <c r="B55" s="126"/>
      <c r="C55" s="114"/>
      <c r="D55" s="92" t="s">
        <v>37</v>
      </c>
      <c r="E55" s="67"/>
      <c r="F55" s="33" t="s">
        <v>17</v>
      </c>
      <c r="G55" s="93"/>
      <c r="H55" s="94"/>
      <c r="I55" s="100" t="str">
        <f>IF($I44="","",SUM(I44:I54))</f>
        <v/>
      </c>
      <c r="J55" s="95"/>
      <c r="K55" s="100" t="str">
        <f>IF(K9="","",IF($K44="","",SUM(K44:K54)))</f>
        <v/>
      </c>
      <c r="L55" s="96"/>
      <c r="M55" s="100" t="str">
        <f>IF(M12="","",IF($M44="","",SUM(M44:M54)))</f>
        <v/>
      </c>
      <c r="N55" s="97"/>
      <c r="O55" s="101" t="str">
        <f>IF(O12="","",IF($O44="","",SUM(O44:O54)))</f>
        <v/>
      </c>
    </row>
    <row r="56" spans="1:15" ht="17.100000000000001" customHeight="1">
      <c r="A56" s="127" t="s">
        <v>20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9"/>
    </row>
    <row r="57" spans="1:15">
      <c r="O57" s="47"/>
    </row>
  </sheetData>
  <sheetProtection sheet="1" objects="1" scenarios="1"/>
  <mergeCells count="44">
    <mergeCell ref="A3:C3"/>
    <mergeCell ref="E3:F3"/>
    <mergeCell ref="A4:F4"/>
    <mergeCell ref="H4:K4"/>
    <mergeCell ref="L4:O4"/>
    <mergeCell ref="H3:I3"/>
    <mergeCell ref="L3:M3"/>
    <mergeCell ref="A5:E5"/>
    <mergeCell ref="H5:I5"/>
    <mergeCell ref="J5:K5"/>
    <mergeCell ref="L5:M5"/>
    <mergeCell ref="N5:O5"/>
    <mergeCell ref="A6:E6"/>
    <mergeCell ref="A8:E8"/>
    <mergeCell ref="A9:E9"/>
    <mergeCell ref="A10:E10"/>
    <mergeCell ref="A11:E11"/>
    <mergeCell ref="A7:E7"/>
    <mergeCell ref="A12:B12"/>
    <mergeCell ref="D12:E12"/>
    <mergeCell ref="D14:E14"/>
    <mergeCell ref="E23:F23"/>
    <mergeCell ref="E24:F24"/>
    <mergeCell ref="E25:F25"/>
    <mergeCell ref="D27:E27"/>
    <mergeCell ref="E40:F40"/>
    <mergeCell ref="E41:F41"/>
    <mergeCell ref="E42:F42"/>
    <mergeCell ref="D44:E44"/>
    <mergeCell ref="A55:B55"/>
    <mergeCell ref="A56:O56"/>
    <mergeCell ref="B15:B17"/>
    <mergeCell ref="B18:B19"/>
    <mergeCell ref="B28:B32"/>
    <mergeCell ref="B33:B36"/>
    <mergeCell ref="B45:B49"/>
    <mergeCell ref="B50:B54"/>
    <mergeCell ref="A14:A26"/>
    <mergeCell ref="B20:B26"/>
    <mergeCell ref="D20:D26"/>
    <mergeCell ref="A27:A43"/>
    <mergeCell ref="B37:B43"/>
    <mergeCell ref="D37:D43"/>
    <mergeCell ref="A44:A54"/>
  </mergeCells>
  <phoneticPr fontId="2"/>
  <pageMargins left="0.8661417322834648" right="0.47244094488188976" top="0.55118110236220463" bottom="0.55118110236220463" header="0.31496062992125984" footer="0.31496062992125984"/>
  <pageSetup paperSize="9" scale="8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76B0883-E67C-428D-BF46-2B4C8C5A050C}">
          <x14:formula1>
            <xm:f>ケーブル!$B$5:$B$6</xm:f>
          </x14:formula1>
          <xm:sqref>F15:F17 F28:F32 F45:F49</xm:sqref>
        </x14:dataValidation>
        <x14:dataValidation type="list" allowBlank="1" showInputMessage="1" showErrorMessage="1" xr:uid="{ED47ED7E-6330-41AF-B004-2ECE322D60C3}">
          <x14:formula1>
            <xm:f>混合器!$B$5:$B$6</xm:f>
          </x14:formula1>
          <xm:sqref>F18:F19</xm:sqref>
        </x14:dataValidation>
        <x14:dataValidation type="list" allowBlank="1" showInputMessage="1" showErrorMessage="1" xr:uid="{AF30C95D-83E1-4FE4-9957-1DAFF898E49B}">
          <x14:formula1>
            <xm:f>'増幅器 (利得)'!$B$5:$B$9</xm:f>
          </x14:formula1>
          <xm:sqref>F20 F37</xm:sqref>
        </x14:dataValidation>
        <x14:dataValidation type="list" allowBlank="1" showInputMessage="1" showErrorMessage="1" xr:uid="{62B2C3F1-4CA1-4E81-8A89-0EA044E8D472}">
          <x14:formula1>
            <xm:f>分岐・分配!$B$5:$B$14</xm:f>
          </x14:formula1>
          <xm:sqref>F33:F36 F50:F53</xm:sqref>
        </x14:dataValidation>
        <x14:dataValidation type="list" allowBlank="1" showInputMessage="1" showErrorMessage="1" xr:uid="{B86AC4E8-03D8-4AB3-AE82-4F1E82D9F291}">
          <x14:formula1>
            <xm:f>テレビ端子!$B$5:$B$10</xm:f>
          </x14:formula1>
          <xm:sqref>F54</xm:sqref>
        </x14:dataValidation>
        <x14:dataValidation type="list" allowBlank="1" showInputMessage="1" showErrorMessage="1" xr:uid="{4491C452-C911-43E3-9275-7AF59F379E3E}">
          <x14:formula1>
            <xm:f>アンテナ!$B$7:$B$10</xm:f>
          </x14:formula1>
          <xm:sqref>F6</xm:sqref>
        </x14:dataValidation>
        <x14:dataValidation type="list" allowBlank="1" showInputMessage="1" showErrorMessage="1" xr:uid="{1079B3F3-8AF3-40A0-9AF9-0A8116E5B8D9}">
          <x14:formula1>
            <xm:f>アンテナ!$B$11:$B$12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389A-A032-4E78-B02E-1F91B0DF6315}">
  <sheetPr>
    <tabColor rgb="FFFF0000"/>
  </sheetPr>
  <dimension ref="A1"/>
  <sheetViews>
    <sheetView workbookViewId="0"/>
  </sheetViews>
  <sheetFormatPr defaultRowHeight="13.5"/>
  <sheetData/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A9B8-2835-4668-8F7C-00095651C456}">
  <dimension ref="B2:J12"/>
  <sheetViews>
    <sheetView workbookViewId="0">
      <selection activeCell="B3" sqref="B3"/>
    </sheetView>
  </sheetViews>
  <sheetFormatPr defaultRowHeight="13.5"/>
  <cols>
    <col min="1" max="1" width="9" style="48"/>
    <col min="2" max="10" width="18.625" style="48" customWidth="1"/>
    <col min="11" max="16384" width="9" style="48"/>
  </cols>
  <sheetData>
    <row r="2" spans="2:10">
      <c r="B2" s="48" t="s">
        <v>105</v>
      </c>
    </row>
    <row r="3" spans="2:10">
      <c r="B3" s="49" t="s">
        <v>106</v>
      </c>
      <c r="C3" s="50" t="s">
        <v>111</v>
      </c>
      <c r="D3" s="51"/>
      <c r="E3" s="51"/>
      <c r="F3" s="51"/>
      <c r="G3" s="52"/>
      <c r="H3" s="50" t="s">
        <v>119</v>
      </c>
      <c r="I3" s="52"/>
      <c r="J3" s="49" t="s">
        <v>122</v>
      </c>
    </row>
    <row r="4" spans="2:10">
      <c r="B4" s="62"/>
      <c r="C4" s="49" t="s">
        <v>73</v>
      </c>
      <c r="D4" s="55" t="s">
        <v>113</v>
      </c>
      <c r="E4" s="50" t="s">
        <v>114</v>
      </c>
      <c r="F4" s="52"/>
      <c r="G4" s="49" t="s">
        <v>123</v>
      </c>
      <c r="H4" s="49" t="s">
        <v>120</v>
      </c>
      <c r="I4" s="49" t="s">
        <v>121</v>
      </c>
      <c r="J4" s="62"/>
    </row>
    <row r="5" spans="2:10">
      <c r="B5" s="62"/>
      <c r="C5" s="62"/>
      <c r="D5" s="55" t="s">
        <v>112</v>
      </c>
      <c r="E5" s="55" t="s">
        <v>115</v>
      </c>
      <c r="F5" s="55" t="s">
        <v>116</v>
      </c>
      <c r="G5" s="62"/>
      <c r="H5" s="62"/>
      <c r="I5" s="62"/>
      <c r="J5" s="62"/>
    </row>
    <row r="6" spans="2:10">
      <c r="B6" s="53"/>
      <c r="C6" s="53"/>
      <c r="D6" s="55" t="s">
        <v>117</v>
      </c>
      <c r="E6" s="55" t="s">
        <v>118</v>
      </c>
      <c r="F6" s="55"/>
      <c r="G6" s="53"/>
      <c r="H6" s="53"/>
      <c r="I6" s="53"/>
      <c r="J6" s="53"/>
    </row>
    <row r="7" spans="2:10">
      <c r="B7" s="55" t="s">
        <v>107</v>
      </c>
      <c r="C7" s="64">
        <f>D7</f>
        <v>9</v>
      </c>
      <c r="D7" s="59">
        <v>9</v>
      </c>
      <c r="E7" s="59"/>
      <c r="F7" s="59"/>
      <c r="G7" s="59"/>
      <c r="H7" s="63">
        <v>13.9</v>
      </c>
      <c r="I7" s="63">
        <v>17.39</v>
      </c>
      <c r="J7" s="59">
        <v>6</v>
      </c>
    </row>
    <row r="8" spans="2:10">
      <c r="B8" s="55" t="s">
        <v>108</v>
      </c>
      <c r="C8" s="64">
        <f>E8</f>
        <v>8</v>
      </c>
      <c r="D8" s="59"/>
      <c r="E8" s="59">
        <v>8</v>
      </c>
      <c r="F8" s="59">
        <v>9</v>
      </c>
      <c r="G8" s="59"/>
      <c r="H8" s="63">
        <v>13.9</v>
      </c>
      <c r="I8" s="63">
        <v>17.39</v>
      </c>
      <c r="J8" s="59">
        <v>6</v>
      </c>
    </row>
    <row r="9" spans="2:10">
      <c r="B9" s="55" t="s">
        <v>109</v>
      </c>
      <c r="C9" s="64">
        <f>D9</f>
        <v>9</v>
      </c>
      <c r="D9" s="59">
        <v>9</v>
      </c>
      <c r="E9" s="59"/>
      <c r="F9" s="59"/>
      <c r="G9" s="59"/>
      <c r="H9" s="63">
        <v>13.9</v>
      </c>
      <c r="I9" s="63">
        <v>17.39</v>
      </c>
      <c r="J9" s="59">
        <v>6</v>
      </c>
    </row>
    <row r="10" spans="2:10">
      <c r="B10" s="55" t="s">
        <v>110</v>
      </c>
      <c r="C10" s="64">
        <f>E10</f>
        <v>8</v>
      </c>
      <c r="D10" s="59"/>
      <c r="E10" s="59">
        <v>8</v>
      </c>
      <c r="F10" s="59">
        <v>9</v>
      </c>
      <c r="G10" s="59"/>
      <c r="H10" s="63">
        <v>13.9</v>
      </c>
      <c r="I10" s="63">
        <v>17.39</v>
      </c>
      <c r="J10" s="59">
        <v>6</v>
      </c>
    </row>
    <row r="11" spans="2:10">
      <c r="B11" s="55" t="s">
        <v>124</v>
      </c>
      <c r="C11" s="64"/>
      <c r="D11" s="59"/>
      <c r="E11" s="59"/>
      <c r="F11" s="59"/>
      <c r="G11" s="59">
        <v>37.4</v>
      </c>
      <c r="H11" s="63"/>
      <c r="I11" s="63"/>
      <c r="J11" s="59"/>
    </row>
    <row r="12" spans="2:10">
      <c r="B12" s="55" t="s">
        <v>125</v>
      </c>
      <c r="C12" s="64"/>
      <c r="D12" s="59"/>
      <c r="E12" s="59"/>
      <c r="F12" s="59"/>
      <c r="G12" s="59">
        <v>39</v>
      </c>
      <c r="H12" s="63"/>
      <c r="I12" s="63"/>
      <c r="J12" s="59"/>
    </row>
  </sheetData>
  <phoneticPr fontId="16"/>
  <pageMargins left="0.7" right="0.7" top="0.75" bottom="0.75" header="0.3" footer="0.3"/>
  <ignoredErrors>
    <ignoredError sqref="C8:C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C0D3-7945-4553-B53C-9668B537A847}">
  <dimension ref="B2:L6"/>
  <sheetViews>
    <sheetView workbookViewId="0">
      <selection activeCell="B3" sqref="B3"/>
    </sheetView>
  </sheetViews>
  <sheetFormatPr defaultRowHeight="13.5"/>
  <cols>
    <col min="1" max="1" width="9" style="48"/>
    <col min="2" max="12" width="18.625" style="48" customWidth="1"/>
    <col min="13" max="16384" width="9" style="48"/>
  </cols>
  <sheetData>
    <row r="2" spans="2:12">
      <c r="B2" s="48" t="s">
        <v>45</v>
      </c>
    </row>
    <row r="3" spans="2:12">
      <c r="B3" s="49" t="s">
        <v>46</v>
      </c>
      <c r="C3" s="49" t="s">
        <v>49</v>
      </c>
      <c r="D3" s="50" t="s">
        <v>50</v>
      </c>
      <c r="E3" s="51"/>
      <c r="F3" s="51"/>
      <c r="G3" s="51"/>
      <c r="H3" s="51"/>
      <c r="I3" s="51"/>
      <c r="J3" s="51"/>
      <c r="K3" s="51"/>
      <c r="L3" s="52"/>
    </row>
    <row r="4" spans="2:12">
      <c r="B4" s="53"/>
      <c r="C4" s="53"/>
      <c r="D4" s="54">
        <v>90</v>
      </c>
      <c r="E4" s="54">
        <v>470</v>
      </c>
      <c r="F4" s="54">
        <v>710</v>
      </c>
      <c r="G4" s="54">
        <v>1000</v>
      </c>
      <c r="H4" s="54">
        <v>1489</v>
      </c>
      <c r="I4" s="54">
        <v>2150</v>
      </c>
      <c r="J4" s="54">
        <v>2602</v>
      </c>
      <c r="K4" s="54">
        <v>2681</v>
      </c>
      <c r="L4" s="54">
        <v>3224</v>
      </c>
    </row>
    <row r="5" spans="2:12">
      <c r="B5" s="55" t="s">
        <v>47</v>
      </c>
      <c r="C5" s="56">
        <v>75</v>
      </c>
      <c r="D5" s="58">
        <v>5.8999999999999997E-2</v>
      </c>
      <c r="E5" s="58">
        <v>0.14499999999999999</v>
      </c>
      <c r="F5" s="58">
        <v>0.183</v>
      </c>
      <c r="G5" s="58">
        <v>0.224</v>
      </c>
      <c r="H5" s="58">
        <v>0.28399999999999997</v>
      </c>
      <c r="I5" s="58">
        <v>0.35499999999999998</v>
      </c>
      <c r="J5" s="58">
        <v>0.4</v>
      </c>
      <c r="K5" s="58">
        <v>0.40799999999999997</v>
      </c>
      <c r="L5" s="58">
        <v>0.45900000000000002</v>
      </c>
    </row>
    <row r="6" spans="2:12">
      <c r="B6" s="55" t="s">
        <v>48</v>
      </c>
      <c r="C6" s="56">
        <v>75</v>
      </c>
      <c r="D6" s="58">
        <v>4.2000000000000003E-2</v>
      </c>
      <c r="E6" s="58">
        <v>0.105</v>
      </c>
      <c r="F6" s="58">
        <v>0.13300000000000001</v>
      </c>
      <c r="G6" s="58">
        <v>0.16400000000000001</v>
      </c>
      <c r="H6" s="58">
        <v>0.21</v>
      </c>
      <c r="I6" s="58">
        <v>0.26500000000000001</v>
      </c>
      <c r="J6" s="58">
        <v>0.3</v>
      </c>
      <c r="K6" s="58">
        <v>0.30599999999999999</v>
      </c>
      <c r="L6" s="58">
        <v>0.34599999999999997</v>
      </c>
    </row>
  </sheetData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6BD-0631-44C7-B974-2A273A634686}">
  <dimension ref="B2:E6"/>
  <sheetViews>
    <sheetView workbookViewId="0">
      <selection activeCell="B3" sqref="B3"/>
    </sheetView>
  </sheetViews>
  <sheetFormatPr defaultRowHeight="13.5"/>
  <cols>
    <col min="1" max="1" width="9" style="48"/>
    <col min="2" max="5" width="18.625" style="48" customWidth="1"/>
    <col min="6" max="16384" width="9" style="48"/>
  </cols>
  <sheetData>
    <row r="2" spans="2:5">
      <c r="B2" s="48" t="s">
        <v>58</v>
      </c>
    </row>
    <row r="3" spans="2:5">
      <c r="B3" s="49" t="s">
        <v>51</v>
      </c>
      <c r="C3" s="50" t="s">
        <v>52</v>
      </c>
      <c r="D3" s="51"/>
      <c r="E3" s="52"/>
    </row>
    <row r="4" spans="2:5">
      <c r="B4" s="53"/>
      <c r="C4" s="52" t="s">
        <v>55</v>
      </c>
      <c r="D4" s="55" t="s">
        <v>56</v>
      </c>
      <c r="E4" s="55" t="s">
        <v>57</v>
      </c>
    </row>
    <row r="5" spans="2:5">
      <c r="B5" s="55" t="s">
        <v>53</v>
      </c>
      <c r="C5" s="59">
        <v>1.3</v>
      </c>
      <c r="D5" s="59">
        <v>3</v>
      </c>
      <c r="E5" s="59">
        <v>3.5</v>
      </c>
    </row>
    <row r="6" spans="2:5">
      <c r="B6" s="55" t="s">
        <v>54</v>
      </c>
      <c r="C6" s="59">
        <v>1.3</v>
      </c>
      <c r="D6" s="59">
        <v>3</v>
      </c>
      <c r="E6" s="59">
        <v>3.5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A178-A20A-4429-917C-D1E8F396328A}">
  <dimension ref="B2:I9"/>
  <sheetViews>
    <sheetView workbookViewId="0">
      <selection activeCell="B2" sqref="B2"/>
    </sheetView>
  </sheetViews>
  <sheetFormatPr defaultRowHeight="13.5"/>
  <cols>
    <col min="1" max="1" width="9" style="48"/>
    <col min="2" max="9" width="18.625" style="48" customWidth="1"/>
    <col min="10" max="16384" width="9" style="48"/>
  </cols>
  <sheetData>
    <row r="2" spans="2:9">
      <c r="B2" s="48" t="s">
        <v>79</v>
      </c>
    </row>
    <row r="3" spans="2:9">
      <c r="B3" s="49" t="s">
        <v>59</v>
      </c>
      <c r="C3" s="49" t="s">
        <v>73</v>
      </c>
      <c r="D3" s="49" t="s">
        <v>64</v>
      </c>
      <c r="E3" s="49" t="s">
        <v>66</v>
      </c>
      <c r="F3" s="49" t="s">
        <v>69</v>
      </c>
      <c r="G3" s="49" t="s">
        <v>65</v>
      </c>
      <c r="H3" s="50" t="s">
        <v>74</v>
      </c>
      <c r="I3" s="52"/>
    </row>
    <row r="4" spans="2:9">
      <c r="B4" s="53"/>
      <c r="C4" s="53"/>
      <c r="D4" s="53" t="s">
        <v>67</v>
      </c>
      <c r="E4" s="53" t="s">
        <v>68</v>
      </c>
      <c r="F4" s="53" t="s">
        <v>70</v>
      </c>
      <c r="G4" s="53" t="s">
        <v>71</v>
      </c>
      <c r="H4" s="55" t="s">
        <v>72</v>
      </c>
      <c r="I4" s="55" t="s">
        <v>57</v>
      </c>
    </row>
    <row r="5" spans="2:9">
      <c r="B5" s="55" t="s">
        <v>60</v>
      </c>
      <c r="C5" s="56">
        <f>G5</f>
        <v>38</v>
      </c>
      <c r="D5" s="57">
        <v>30</v>
      </c>
      <c r="E5" s="57"/>
      <c r="F5" s="57"/>
      <c r="G5" s="57">
        <v>38</v>
      </c>
      <c r="H5" s="57"/>
      <c r="I5" s="57"/>
    </row>
    <row r="6" spans="2:9">
      <c r="B6" s="55" t="s">
        <v>61</v>
      </c>
      <c r="C6" s="56">
        <f>F6</f>
        <v>40</v>
      </c>
      <c r="D6" s="57"/>
      <c r="E6" s="57">
        <v>30</v>
      </c>
      <c r="F6" s="57">
        <v>40</v>
      </c>
      <c r="G6" s="57"/>
      <c r="H6" s="57">
        <v>35</v>
      </c>
      <c r="I6" s="57">
        <v>45</v>
      </c>
    </row>
    <row r="7" spans="2:9">
      <c r="B7" s="55" t="s">
        <v>62</v>
      </c>
      <c r="C7" s="56"/>
      <c r="D7" s="57"/>
      <c r="E7" s="57"/>
      <c r="F7" s="57"/>
      <c r="G7" s="57"/>
      <c r="H7" s="57">
        <v>35</v>
      </c>
      <c r="I7" s="57">
        <v>45</v>
      </c>
    </row>
    <row r="8" spans="2:9">
      <c r="B8" s="55" t="s">
        <v>63</v>
      </c>
      <c r="C8" s="56">
        <f>G8</f>
        <v>38</v>
      </c>
      <c r="D8" s="57">
        <v>30</v>
      </c>
      <c r="E8" s="57"/>
      <c r="F8" s="57"/>
      <c r="G8" s="57">
        <v>38</v>
      </c>
      <c r="H8" s="57">
        <v>35</v>
      </c>
      <c r="I8" s="57">
        <v>45</v>
      </c>
    </row>
    <row r="9" spans="2:9">
      <c r="B9" s="55" t="s">
        <v>81</v>
      </c>
      <c r="C9" s="56"/>
      <c r="D9" s="57"/>
      <c r="E9" s="57"/>
      <c r="F9" s="57"/>
      <c r="G9" s="57"/>
      <c r="H9" s="57">
        <v>15</v>
      </c>
      <c r="I9" s="57">
        <v>20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ED83-A2BD-4C16-9493-05A5037268B4}">
  <dimension ref="B2:I9"/>
  <sheetViews>
    <sheetView workbookViewId="0">
      <selection activeCell="B2" sqref="B2"/>
    </sheetView>
  </sheetViews>
  <sheetFormatPr defaultRowHeight="13.5"/>
  <cols>
    <col min="1" max="1" width="9" style="48"/>
    <col min="2" max="9" width="18.625" style="48" customWidth="1"/>
    <col min="10" max="16384" width="9" style="48"/>
  </cols>
  <sheetData>
    <row r="2" spans="2:9">
      <c r="B2" s="48" t="s">
        <v>80</v>
      </c>
    </row>
    <row r="3" spans="2:9">
      <c r="B3" s="49" t="s">
        <v>59</v>
      </c>
      <c r="C3" s="49" t="s">
        <v>73</v>
      </c>
      <c r="D3" s="49" t="s">
        <v>64</v>
      </c>
      <c r="E3" s="49" t="s">
        <v>66</v>
      </c>
      <c r="F3" s="49" t="s">
        <v>69</v>
      </c>
      <c r="G3" s="49" t="s">
        <v>65</v>
      </c>
      <c r="H3" s="50" t="s">
        <v>74</v>
      </c>
      <c r="I3" s="52"/>
    </row>
    <row r="4" spans="2:9">
      <c r="B4" s="53"/>
      <c r="C4" s="53"/>
      <c r="D4" s="53" t="s">
        <v>67</v>
      </c>
      <c r="E4" s="53" t="s">
        <v>68</v>
      </c>
      <c r="F4" s="53" t="s">
        <v>70</v>
      </c>
      <c r="G4" s="53" t="s">
        <v>71</v>
      </c>
      <c r="H4" s="55" t="s">
        <v>72</v>
      </c>
      <c r="I4" s="55" t="s">
        <v>57</v>
      </c>
    </row>
    <row r="5" spans="2:9">
      <c r="B5" s="55" t="s">
        <v>76</v>
      </c>
      <c r="C5" s="56">
        <f>G5</f>
        <v>107</v>
      </c>
      <c r="D5" s="57">
        <v>105</v>
      </c>
      <c r="E5" s="57"/>
      <c r="F5" s="57"/>
      <c r="G5" s="57">
        <v>107</v>
      </c>
      <c r="H5" s="57"/>
      <c r="I5" s="57"/>
    </row>
    <row r="6" spans="2:9">
      <c r="B6" s="55" t="s">
        <v>75</v>
      </c>
      <c r="C6" s="56">
        <f>F6</f>
        <v>105</v>
      </c>
      <c r="D6" s="57"/>
      <c r="E6" s="57">
        <v>95</v>
      </c>
      <c r="F6" s="57">
        <v>105</v>
      </c>
      <c r="G6" s="57"/>
      <c r="H6" s="57">
        <v>103</v>
      </c>
      <c r="I6" s="57">
        <v>113</v>
      </c>
    </row>
    <row r="7" spans="2:9">
      <c r="B7" s="55" t="s">
        <v>77</v>
      </c>
      <c r="C7" s="56"/>
      <c r="D7" s="57"/>
      <c r="E7" s="57"/>
      <c r="F7" s="57"/>
      <c r="G7" s="57"/>
      <c r="H7" s="57">
        <v>103</v>
      </c>
      <c r="I7" s="57">
        <v>113</v>
      </c>
    </row>
    <row r="8" spans="2:9">
      <c r="B8" s="55" t="s">
        <v>78</v>
      </c>
      <c r="C8" s="56">
        <f>G8</f>
        <v>110</v>
      </c>
      <c r="D8" s="57">
        <v>110</v>
      </c>
      <c r="E8" s="57"/>
      <c r="F8" s="57"/>
      <c r="G8" s="57">
        <v>110</v>
      </c>
      <c r="H8" s="57">
        <v>103</v>
      </c>
      <c r="I8" s="57">
        <v>113</v>
      </c>
    </row>
    <row r="9" spans="2:9">
      <c r="B9" s="55" t="s">
        <v>81</v>
      </c>
      <c r="C9" s="56"/>
      <c r="D9" s="57"/>
      <c r="E9" s="57"/>
      <c r="F9" s="57"/>
      <c r="G9" s="57"/>
      <c r="H9" s="57">
        <v>92</v>
      </c>
      <c r="I9" s="57">
        <v>97</v>
      </c>
    </row>
  </sheetData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FFF41-E970-41D0-9EC1-24E4846E85EF}">
  <dimension ref="B2:E14"/>
  <sheetViews>
    <sheetView workbookViewId="0">
      <selection activeCell="B2" sqref="B2"/>
    </sheetView>
  </sheetViews>
  <sheetFormatPr defaultRowHeight="13.5"/>
  <cols>
    <col min="1" max="1" width="9" style="48"/>
    <col min="2" max="5" width="18.625" style="48" customWidth="1"/>
    <col min="6" max="16384" width="9" style="48"/>
  </cols>
  <sheetData>
    <row r="2" spans="2:5">
      <c r="B2" s="48" t="s">
        <v>82</v>
      </c>
    </row>
    <row r="3" spans="2:5">
      <c r="B3" s="49" t="s">
        <v>83</v>
      </c>
      <c r="C3" s="50" t="s">
        <v>52</v>
      </c>
      <c r="D3" s="60"/>
      <c r="E3" s="61"/>
    </row>
    <row r="4" spans="2:5">
      <c r="B4" s="53" t="s">
        <v>84</v>
      </c>
      <c r="C4" s="54">
        <v>770</v>
      </c>
      <c r="D4" s="54">
        <v>1000</v>
      </c>
      <c r="E4" s="54">
        <v>3224</v>
      </c>
    </row>
    <row r="5" spans="2:5">
      <c r="B5" s="55" t="s">
        <v>89</v>
      </c>
      <c r="C5" s="59">
        <v>1.5</v>
      </c>
      <c r="D5" s="59">
        <v>2</v>
      </c>
      <c r="E5" s="59">
        <v>4.5</v>
      </c>
    </row>
    <row r="6" spans="2:5">
      <c r="B6" s="55" t="s">
        <v>90</v>
      </c>
      <c r="C6" s="59">
        <v>12</v>
      </c>
      <c r="D6" s="59">
        <v>13</v>
      </c>
      <c r="E6" s="59">
        <v>15.5</v>
      </c>
    </row>
    <row r="7" spans="2:5">
      <c r="B7" s="55" t="s">
        <v>91</v>
      </c>
      <c r="C7" s="59">
        <v>2.5</v>
      </c>
      <c r="D7" s="59">
        <v>3</v>
      </c>
      <c r="E7" s="59">
        <v>6.5</v>
      </c>
    </row>
    <row r="8" spans="2:5">
      <c r="B8" s="55" t="s">
        <v>92</v>
      </c>
      <c r="C8" s="59">
        <v>12</v>
      </c>
      <c r="D8" s="59">
        <v>13</v>
      </c>
      <c r="E8" s="59">
        <v>16.5</v>
      </c>
    </row>
    <row r="9" spans="2:5">
      <c r="B9" s="55" t="s">
        <v>93</v>
      </c>
      <c r="C9" s="59">
        <v>4.5</v>
      </c>
      <c r="D9" s="59">
        <v>5.5</v>
      </c>
      <c r="E9" s="59">
        <v>7.5</v>
      </c>
    </row>
    <row r="10" spans="2:5">
      <c r="B10" s="55" t="s">
        <v>94</v>
      </c>
      <c r="C10" s="59">
        <v>12</v>
      </c>
      <c r="D10" s="59">
        <v>13</v>
      </c>
      <c r="E10" s="59">
        <v>18.5</v>
      </c>
    </row>
    <row r="11" spans="2:5">
      <c r="B11" s="55" t="s">
        <v>85</v>
      </c>
      <c r="C11" s="59">
        <v>4</v>
      </c>
      <c r="D11" s="59">
        <v>4.5</v>
      </c>
      <c r="E11" s="59">
        <v>7.5</v>
      </c>
    </row>
    <row r="12" spans="2:5">
      <c r="B12" s="55" t="s">
        <v>86</v>
      </c>
      <c r="C12" s="59">
        <v>8</v>
      </c>
      <c r="D12" s="59">
        <v>9</v>
      </c>
      <c r="E12" s="59">
        <v>13</v>
      </c>
    </row>
    <row r="13" spans="2:5">
      <c r="B13" s="55" t="s">
        <v>87</v>
      </c>
      <c r="C13" s="59">
        <v>11</v>
      </c>
      <c r="D13" s="59">
        <v>12</v>
      </c>
      <c r="E13" s="59">
        <v>18</v>
      </c>
    </row>
    <row r="14" spans="2:5">
      <c r="B14" s="55" t="s">
        <v>88</v>
      </c>
      <c r="C14" s="59">
        <v>12.5</v>
      </c>
      <c r="D14" s="59">
        <v>13.5</v>
      </c>
      <c r="E14" s="59">
        <v>20</v>
      </c>
    </row>
  </sheetData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C664-72E9-4A98-BB35-4B3634F0B9B4}">
  <dimension ref="B2:E10"/>
  <sheetViews>
    <sheetView workbookViewId="0">
      <selection activeCell="B2" sqref="B2"/>
    </sheetView>
  </sheetViews>
  <sheetFormatPr defaultRowHeight="13.5"/>
  <cols>
    <col min="1" max="1" width="9" style="48"/>
    <col min="2" max="5" width="18.625" style="48" customWidth="1"/>
    <col min="6" max="16384" width="9" style="48"/>
  </cols>
  <sheetData>
    <row r="2" spans="2:5">
      <c r="B2" s="48" t="s">
        <v>95</v>
      </c>
    </row>
    <row r="3" spans="2:5">
      <c r="B3" s="49" t="s">
        <v>96</v>
      </c>
      <c r="C3" s="50" t="s">
        <v>50</v>
      </c>
      <c r="D3" s="51"/>
      <c r="E3" s="52"/>
    </row>
    <row r="4" spans="2:5">
      <c r="B4" s="53" t="s">
        <v>84</v>
      </c>
      <c r="C4" s="54">
        <v>770</v>
      </c>
      <c r="D4" s="54">
        <v>1000</v>
      </c>
      <c r="E4" s="54">
        <v>3224</v>
      </c>
    </row>
    <row r="5" spans="2:5">
      <c r="B5" s="55" t="s">
        <v>97</v>
      </c>
      <c r="C5" s="59">
        <v>0.5</v>
      </c>
      <c r="D5" s="59">
        <v>0.8</v>
      </c>
      <c r="E5" s="59">
        <v>1.5</v>
      </c>
    </row>
    <row r="6" spans="2:5">
      <c r="B6" s="55" t="s">
        <v>99</v>
      </c>
      <c r="C6" s="59">
        <v>1</v>
      </c>
      <c r="D6" s="59">
        <v>1.5</v>
      </c>
      <c r="E6" s="59">
        <v>4</v>
      </c>
    </row>
    <row r="7" spans="2:5">
      <c r="B7" s="55" t="s">
        <v>100</v>
      </c>
      <c r="C7" s="59">
        <v>2</v>
      </c>
      <c r="D7" s="59">
        <v>2.5</v>
      </c>
      <c r="E7" s="59">
        <v>4.5</v>
      </c>
    </row>
    <row r="8" spans="2:5">
      <c r="B8" s="55" t="s">
        <v>98</v>
      </c>
      <c r="C8" s="59">
        <v>4.5</v>
      </c>
      <c r="D8" s="59">
        <v>5</v>
      </c>
      <c r="E8" s="59">
        <v>8</v>
      </c>
    </row>
    <row r="9" spans="2:5">
      <c r="B9" s="55" t="s">
        <v>101</v>
      </c>
      <c r="C9" s="59">
        <v>6</v>
      </c>
      <c r="D9" s="59">
        <v>7</v>
      </c>
      <c r="E9" s="59">
        <v>10</v>
      </c>
    </row>
    <row r="10" spans="2:5">
      <c r="B10" s="55" t="s">
        <v>102</v>
      </c>
      <c r="C10" s="59">
        <v>7</v>
      </c>
      <c r="D10" s="59">
        <v>7</v>
      </c>
      <c r="E10" s="59">
        <v>10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TVレベル計算</vt:lpstr>
      <vt:lpstr>計算用バックデータ⇒</vt:lpstr>
      <vt:lpstr>アンテナ</vt:lpstr>
      <vt:lpstr>ケーブル</vt:lpstr>
      <vt:lpstr>混合器</vt:lpstr>
      <vt:lpstr>増幅器 (利得)</vt:lpstr>
      <vt:lpstr>増幅器 (定格)</vt:lpstr>
      <vt:lpstr>分岐・分配</vt:lpstr>
      <vt:lpstr>テレビ端子</vt:lpstr>
      <vt:lpstr>TVレベル計算!Print_Area</vt:lpstr>
    </vt:vector>
  </TitlesOfParts>
  <Manager/>
  <Company>試運転の資料館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テレビ共同受信計算書</dc:title>
  <dc:subject>テレビ共同受信計算書</dc:subject>
  <dc:creator>試運転</dc:creator>
  <cp:keywords>テレビ; 受信; レベル; 減衰; 計算</cp:keywords>
  <cp:lastModifiedBy/>
  <dcterms:created xsi:type="dcterms:W3CDTF">2015-07-21T06:33:28Z</dcterms:created>
  <dcterms:modified xsi:type="dcterms:W3CDTF">2024-06-23T06:11:21Z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2020-11-27T02:37:00Z</vt:filetime>
  </property>
</Properties>
</file>