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codeName="ThisWorkbook"/>
  <xr:revisionPtr revIDLastSave="0" documentId="13_ncr:1_{CB38E976-11F3-41C0-AF09-47D40EF3D4FE}" xr6:coauthVersionLast="47" xr6:coauthVersionMax="47" xr10:uidLastSave="{00000000-0000-0000-0000-000000000000}"/>
  <bookViews>
    <workbookView xWindow="0" yWindow="0" windowWidth="28800" windowHeight="15480" tabRatio="921" xr2:uid="{00000000-000D-0000-FFFF-FFFF00000000}"/>
  </bookViews>
  <sheets>
    <sheet name="短絡電流（単相Tr）" sheetId="62" r:id="rId1"/>
    <sheet name="短絡電流（スコットTr）" sheetId="85" r:id="rId2"/>
    <sheet name="短絡電流 (三相Tr)" sheetId="63" r:id="rId3"/>
    <sheet name="計算用バックデータ⇒" sheetId="64" r:id="rId4"/>
    <sheet name="単相Tr選定" sheetId="80" r:id="rId5"/>
    <sheet name="スコットTr選定" sheetId="86" r:id="rId6"/>
    <sheet name="三相Tr選定" sheetId="81" r:id="rId7"/>
    <sheet name="単相Tr容量、インピーダンス" sheetId="79" r:id="rId8"/>
    <sheet name="スコットTr容量、インピーダンス" sheetId="87" r:id="rId9"/>
    <sheet name="三相Tr容量、インピーダンス" sheetId="82" r:id="rId10"/>
    <sheet name="電線選定" sheetId="84" r:id="rId11"/>
    <sheet name="電線" sheetId="83" r:id="rId12"/>
    <sheet name="定格遮断電流" sheetId="75" r:id="rId13"/>
  </sheets>
  <definedNames>
    <definedName name="OLE_LINK12" localSheetId="2">#REF!</definedName>
    <definedName name="OLE_LINK12" localSheetId="1">#REF!</definedName>
    <definedName name="OLE_LINK12" localSheetId="0">#REF!</definedName>
    <definedName name="_xlnm.Print_Area" localSheetId="2">'短絡電流 (三相Tr)'!$A$1:$O$31</definedName>
    <definedName name="_xlnm.Print_Area" localSheetId="1">'短絡電流（スコットTr）'!$A$1:$O$31</definedName>
    <definedName name="_xlnm.Print_Area" localSheetId="0">'短絡電流（単相Tr）'!$A$1:$O$31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63" l="1"/>
  <c r="B11" i="85"/>
  <c r="I5" i="63"/>
  <c r="I5" i="85"/>
  <c r="D2" i="84"/>
  <c r="D5" i="63"/>
  <c r="D3" i="81" s="1"/>
  <c r="D5" i="85"/>
  <c r="D3" i="86" s="1"/>
  <c r="O17" i="86" s="1"/>
  <c r="E33" i="86" s="1"/>
  <c r="D21" i="86"/>
  <c r="L33" i="86" s="1"/>
  <c r="Z17" i="86"/>
  <c r="Y17" i="86"/>
  <c r="W17" i="86"/>
  <c r="V17" i="86"/>
  <c r="T17" i="86"/>
  <c r="S17" i="86"/>
  <c r="Q17" i="86"/>
  <c r="P17" i="86"/>
  <c r="N17" i="86"/>
  <c r="M17" i="86"/>
  <c r="K17" i="86"/>
  <c r="J17" i="86"/>
  <c r="H17" i="86"/>
  <c r="G17" i="86"/>
  <c r="E17" i="86"/>
  <c r="D17" i="86"/>
  <c r="Z16" i="86"/>
  <c r="Y16" i="86"/>
  <c r="W16" i="86"/>
  <c r="V16" i="86"/>
  <c r="T16" i="86"/>
  <c r="S16" i="86"/>
  <c r="Q16" i="86"/>
  <c r="P16" i="86"/>
  <c r="N16" i="86"/>
  <c r="M16" i="86"/>
  <c r="K16" i="86"/>
  <c r="J16" i="86"/>
  <c r="H16" i="86"/>
  <c r="G16" i="86"/>
  <c r="E16" i="86"/>
  <c r="D16" i="86"/>
  <c r="Z15" i="86"/>
  <c r="Y15" i="86"/>
  <c r="W15" i="86"/>
  <c r="V15" i="86"/>
  <c r="T15" i="86"/>
  <c r="S15" i="86"/>
  <c r="Q15" i="86"/>
  <c r="P15" i="86"/>
  <c r="N15" i="86"/>
  <c r="M15" i="86"/>
  <c r="K15" i="86"/>
  <c r="J15" i="86"/>
  <c r="H15" i="86"/>
  <c r="G15" i="86"/>
  <c r="E15" i="86"/>
  <c r="D15" i="86"/>
  <c r="Z14" i="86"/>
  <c r="Y14" i="86"/>
  <c r="W14" i="86"/>
  <c r="V14" i="86"/>
  <c r="T14" i="86"/>
  <c r="S14" i="86"/>
  <c r="Q14" i="86"/>
  <c r="P14" i="86"/>
  <c r="N14" i="86"/>
  <c r="M14" i="86"/>
  <c r="K14" i="86"/>
  <c r="J14" i="86"/>
  <c r="H14" i="86"/>
  <c r="G14" i="86"/>
  <c r="E14" i="86"/>
  <c r="D14" i="86"/>
  <c r="Z13" i="86"/>
  <c r="Y13" i="86"/>
  <c r="W13" i="86"/>
  <c r="V13" i="86"/>
  <c r="T13" i="86"/>
  <c r="S13" i="86"/>
  <c r="Q13" i="86"/>
  <c r="P13" i="86"/>
  <c r="N13" i="86"/>
  <c r="M13" i="86"/>
  <c r="K13" i="86"/>
  <c r="J13" i="86"/>
  <c r="H13" i="86"/>
  <c r="G13" i="86"/>
  <c r="E13" i="86"/>
  <c r="D13" i="86"/>
  <c r="Z12" i="86"/>
  <c r="Y12" i="86"/>
  <c r="W12" i="86"/>
  <c r="V12" i="86"/>
  <c r="T12" i="86"/>
  <c r="S12" i="86"/>
  <c r="Q12" i="86"/>
  <c r="P12" i="86"/>
  <c r="N12" i="86"/>
  <c r="M12" i="86"/>
  <c r="K12" i="86"/>
  <c r="J12" i="86"/>
  <c r="H12" i="86"/>
  <c r="G12" i="86"/>
  <c r="E12" i="86"/>
  <c r="D12" i="86"/>
  <c r="Z11" i="86"/>
  <c r="Y11" i="86"/>
  <c r="W11" i="86"/>
  <c r="V11" i="86"/>
  <c r="T11" i="86"/>
  <c r="S11" i="86"/>
  <c r="Q11" i="86"/>
  <c r="P11" i="86"/>
  <c r="N11" i="86"/>
  <c r="M11" i="86"/>
  <c r="K11" i="86"/>
  <c r="J11" i="86"/>
  <c r="H11" i="86"/>
  <c r="G11" i="86"/>
  <c r="E11" i="86"/>
  <c r="D11" i="86"/>
  <c r="Z10" i="86"/>
  <c r="Y10" i="86"/>
  <c r="W10" i="86"/>
  <c r="V10" i="86"/>
  <c r="T10" i="86"/>
  <c r="S10" i="86"/>
  <c r="Q10" i="86"/>
  <c r="P10" i="86"/>
  <c r="N10" i="86"/>
  <c r="M10" i="86"/>
  <c r="K10" i="86"/>
  <c r="J10" i="86"/>
  <c r="H10" i="86"/>
  <c r="G10" i="86"/>
  <c r="E10" i="86"/>
  <c r="D10" i="86"/>
  <c r="Z9" i="86"/>
  <c r="Y9" i="86"/>
  <c r="W9" i="86"/>
  <c r="V9" i="86"/>
  <c r="T9" i="86"/>
  <c r="S9" i="86"/>
  <c r="Q9" i="86"/>
  <c r="P9" i="86"/>
  <c r="N9" i="86"/>
  <c r="M9" i="86"/>
  <c r="K9" i="86"/>
  <c r="J9" i="86"/>
  <c r="H9" i="86"/>
  <c r="G9" i="86"/>
  <c r="E9" i="86"/>
  <c r="D9" i="86"/>
  <c r="M30" i="85"/>
  <c r="N30" i="85" s="1"/>
  <c r="O30" i="85" s="1" a="1"/>
  <c r="O30" i="85" s="1"/>
  <c r="L30" i="85"/>
  <c r="J30" i="85"/>
  <c r="K30" i="85" s="1"/>
  <c r="I30" i="85"/>
  <c r="H30" i="85"/>
  <c r="G30" i="85"/>
  <c r="M29" i="85"/>
  <c r="N29" i="85" s="1"/>
  <c r="O29" i="85" s="1" a="1"/>
  <c r="O29" i="85" s="1"/>
  <c r="L29" i="85"/>
  <c r="J29" i="85"/>
  <c r="K29" i="85" s="1"/>
  <c r="I29" i="85"/>
  <c r="H29" i="85"/>
  <c r="G29" i="85"/>
  <c r="M28" i="85"/>
  <c r="N28" i="85" s="1"/>
  <c r="O28" i="85" s="1" a="1"/>
  <c r="O28" i="85" s="1"/>
  <c r="L28" i="85"/>
  <c r="J28" i="85"/>
  <c r="K28" i="85" s="1"/>
  <c r="I28" i="85"/>
  <c r="H28" i="85"/>
  <c r="G28" i="85"/>
  <c r="M27" i="85"/>
  <c r="N27" i="85" s="1"/>
  <c r="O27" i="85" s="1" a="1"/>
  <c r="O27" i="85" s="1"/>
  <c r="L27" i="85"/>
  <c r="J27" i="85"/>
  <c r="K27" i="85" s="1"/>
  <c r="I27" i="85"/>
  <c r="H27" i="85"/>
  <c r="G27" i="85"/>
  <c r="M26" i="85"/>
  <c r="N26" i="85" s="1"/>
  <c r="O26" i="85" s="1" a="1"/>
  <c r="O26" i="85" s="1"/>
  <c r="L26" i="85"/>
  <c r="J26" i="85"/>
  <c r="K26" i="85" s="1"/>
  <c r="I26" i="85"/>
  <c r="H26" i="85"/>
  <c r="G26" i="85"/>
  <c r="M25" i="85"/>
  <c r="N25" i="85" s="1"/>
  <c r="O25" i="85" s="1" a="1"/>
  <c r="O25" i="85" s="1"/>
  <c r="L25" i="85"/>
  <c r="J25" i="85"/>
  <c r="K25" i="85" s="1"/>
  <c r="I25" i="85"/>
  <c r="H25" i="85"/>
  <c r="G25" i="85"/>
  <c r="M24" i="85"/>
  <c r="N24" i="85" s="1"/>
  <c r="O24" i="85" s="1" a="1"/>
  <c r="O24" i="85" s="1"/>
  <c r="L24" i="85"/>
  <c r="J24" i="85"/>
  <c r="K24" i="85" s="1"/>
  <c r="I24" i="85"/>
  <c r="H24" i="85"/>
  <c r="G24" i="85"/>
  <c r="M23" i="85"/>
  <c r="N23" i="85" s="1"/>
  <c r="O23" i="85" s="1" a="1"/>
  <c r="O23" i="85" s="1"/>
  <c r="L23" i="85"/>
  <c r="J23" i="85"/>
  <c r="K23" i="85" s="1"/>
  <c r="I23" i="85"/>
  <c r="H23" i="85"/>
  <c r="G23" i="85"/>
  <c r="M22" i="85"/>
  <c r="N22" i="85" s="1"/>
  <c r="O22" i="85" s="1" a="1"/>
  <c r="O22" i="85" s="1"/>
  <c r="L22" i="85"/>
  <c r="J22" i="85"/>
  <c r="K22" i="85" s="1"/>
  <c r="I22" i="85"/>
  <c r="H22" i="85"/>
  <c r="G22" i="85"/>
  <c r="M21" i="85"/>
  <c r="N21" i="85" s="1"/>
  <c r="O21" i="85" s="1" a="1"/>
  <c r="O21" i="85" s="1"/>
  <c r="L21" i="85"/>
  <c r="J21" i="85"/>
  <c r="K21" i="85" s="1"/>
  <c r="I21" i="85"/>
  <c r="H21" i="85"/>
  <c r="G21" i="85"/>
  <c r="M20" i="85"/>
  <c r="N20" i="85" s="1"/>
  <c r="O20" i="85" s="1" a="1"/>
  <c r="O20" i="85" s="1"/>
  <c r="L20" i="85"/>
  <c r="J20" i="85"/>
  <c r="K20" i="85" s="1"/>
  <c r="I20" i="85"/>
  <c r="H20" i="85"/>
  <c r="G20" i="85"/>
  <c r="M19" i="85"/>
  <c r="N19" i="85" s="1"/>
  <c r="O19" i="85" s="1" a="1"/>
  <c r="O19" i="85" s="1"/>
  <c r="L19" i="85"/>
  <c r="J19" i="85"/>
  <c r="K19" i="85" s="1"/>
  <c r="I19" i="85"/>
  <c r="H19" i="85"/>
  <c r="G19" i="85"/>
  <c r="M18" i="85"/>
  <c r="N18" i="85" s="1"/>
  <c r="O18" i="85" s="1" a="1"/>
  <c r="O18" i="85" s="1"/>
  <c r="L18" i="85"/>
  <c r="J18" i="85"/>
  <c r="K18" i="85" s="1"/>
  <c r="I18" i="85"/>
  <c r="H18" i="85"/>
  <c r="G18" i="85"/>
  <c r="M17" i="85"/>
  <c r="N17" i="85" s="1"/>
  <c r="O17" i="85" s="1" a="1"/>
  <c r="O17" i="85" s="1"/>
  <c r="L17" i="85"/>
  <c r="J17" i="85"/>
  <c r="K17" i="85" s="1"/>
  <c r="I17" i="85"/>
  <c r="H17" i="85"/>
  <c r="G17" i="85"/>
  <c r="C11" i="85"/>
  <c r="D11" i="85" s="1"/>
  <c r="K5" i="85"/>
  <c r="E1" i="84"/>
  <c r="D21" i="81"/>
  <c r="I21" i="62"/>
  <c r="J21" i="62"/>
  <c r="K21" i="62" s="1"/>
  <c r="L11" i="85" l="1"/>
  <c r="M11" i="85" s="1"/>
  <c r="N11" i="85" s="1"/>
  <c r="O11" i="85" s="1" a="1"/>
  <c r="O11" i="85" s="1"/>
  <c r="C5" i="85"/>
  <c r="C5" i="63"/>
  <c r="F25" i="86"/>
  <c r="F26" i="86"/>
  <c r="H11" i="85" s="1"/>
  <c r="J11" i="85" s="1"/>
  <c r="F27" i="86"/>
  <c r="F28" i="86"/>
  <c r="F29" i="86"/>
  <c r="F30" i="86"/>
  <c r="F31" i="86"/>
  <c r="F32" i="86"/>
  <c r="F33" i="86"/>
  <c r="O13" i="86"/>
  <c r="E29" i="86" s="1"/>
  <c r="F11" i="86"/>
  <c r="G27" i="86" s="1"/>
  <c r="O10" i="86"/>
  <c r="E26" i="86" s="1"/>
  <c r="F14" i="86"/>
  <c r="G30" i="86" s="1"/>
  <c r="C10" i="86"/>
  <c r="D26" i="86" s="1"/>
  <c r="C13" i="86"/>
  <c r="D29" i="86" s="1"/>
  <c r="F16" i="86"/>
  <c r="G32" i="86" s="1"/>
  <c r="R10" i="86"/>
  <c r="H26" i="86" s="1"/>
  <c r="R13" i="86"/>
  <c r="H29" i="86" s="1"/>
  <c r="O9" i="86"/>
  <c r="E25" i="86" s="1"/>
  <c r="O12" i="86"/>
  <c r="E28" i="86" s="1"/>
  <c r="F10" i="86"/>
  <c r="G26" i="86" s="1"/>
  <c r="F13" i="86"/>
  <c r="G29" i="86" s="1"/>
  <c r="R15" i="86"/>
  <c r="H31" i="86" s="1"/>
  <c r="R17" i="86"/>
  <c r="H33" i="86" s="1"/>
  <c r="C9" i="86"/>
  <c r="D25" i="86" s="1"/>
  <c r="C12" i="86"/>
  <c r="D28" i="86" s="1"/>
  <c r="R9" i="86"/>
  <c r="H25" i="86" s="1"/>
  <c r="R12" i="86"/>
  <c r="H28" i="86" s="1"/>
  <c r="O11" i="86"/>
  <c r="E27" i="86" s="1"/>
  <c r="O14" i="86"/>
  <c r="E30" i="86" s="1"/>
  <c r="F15" i="86"/>
  <c r="G31" i="86" s="1"/>
  <c r="F17" i="86"/>
  <c r="G33" i="86" s="1"/>
  <c r="F9" i="86"/>
  <c r="G25" i="86" s="1"/>
  <c r="F12" i="86"/>
  <c r="G28" i="86" s="1"/>
  <c r="C11" i="86"/>
  <c r="D27" i="86" s="1"/>
  <c r="C14" i="86"/>
  <c r="D30" i="86" s="1"/>
  <c r="R11" i="86"/>
  <c r="H27" i="86" s="1"/>
  <c r="R14" i="86"/>
  <c r="H30" i="86" s="1"/>
  <c r="R16" i="86"/>
  <c r="H32" i="86" s="1"/>
  <c r="C25" i="86"/>
  <c r="C26" i="86"/>
  <c r="G11" i="85" s="1"/>
  <c r="C27" i="86"/>
  <c r="C28" i="86"/>
  <c r="C29" i="86"/>
  <c r="C30" i="86"/>
  <c r="C31" i="86"/>
  <c r="C32" i="86"/>
  <c r="C33" i="86"/>
  <c r="I9" i="86"/>
  <c r="J25" i="86" s="1"/>
  <c r="U9" i="86"/>
  <c r="K25" i="86" s="1"/>
  <c r="I10" i="86"/>
  <c r="J26" i="86" s="1"/>
  <c r="U10" i="86"/>
  <c r="K26" i="86" s="1"/>
  <c r="I11" i="86"/>
  <c r="J27" i="86" s="1"/>
  <c r="U11" i="86"/>
  <c r="K27" i="86" s="1"/>
  <c r="I12" i="86"/>
  <c r="J28" i="86" s="1"/>
  <c r="U12" i="86"/>
  <c r="K28" i="86" s="1"/>
  <c r="I13" i="86"/>
  <c r="J29" i="86" s="1"/>
  <c r="U13" i="86"/>
  <c r="K29" i="86" s="1"/>
  <c r="I14" i="86"/>
  <c r="J30" i="86" s="1"/>
  <c r="U14" i="86"/>
  <c r="K30" i="86" s="1"/>
  <c r="I15" i="86"/>
  <c r="J31" i="86" s="1"/>
  <c r="U15" i="86"/>
  <c r="K31" i="86" s="1"/>
  <c r="I16" i="86"/>
  <c r="J32" i="86" s="1"/>
  <c r="U16" i="86"/>
  <c r="K32" i="86" s="1"/>
  <c r="I17" i="86"/>
  <c r="J33" i="86" s="1"/>
  <c r="U17" i="86"/>
  <c r="K33" i="86" s="1"/>
  <c r="I25" i="86"/>
  <c r="I26" i="86"/>
  <c r="I27" i="86"/>
  <c r="I28" i="86"/>
  <c r="I29" i="86"/>
  <c r="I30" i="86"/>
  <c r="I31" i="86"/>
  <c r="I32" i="86"/>
  <c r="I33" i="86"/>
  <c r="L9" i="86"/>
  <c r="M25" i="86" s="1"/>
  <c r="X9" i="86"/>
  <c r="N25" i="86" s="1"/>
  <c r="L10" i="86"/>
  <c r="M26" i="86" s="1"/>
  <c r="X10" i="86"/>
  <c r="N26" i="86" s="1"/>
  <c r="L11" i="86"/>
  <c r="M27" i="86" s="1"/>
  <c r="X11" i="86"/>
  <c r="N27" i="86" s="1"/>
  <c r="L12" i="86"/>
  <c r="M28" i="86" s="1"/>
  <c r="X12" i="86"/>
  <c r="N28" i="86" s="1"/>
  <c r="L13" i="86"/>
  <c r="M29" i="86" s="1"/>
  <c r="X13" i="86"/>
  <c r="N29" i="86" s="1"/>
  <c r="L14" i="86"/>
  <c r="M30" i="86" s="1"/>
  <c r="X14" i="86"/>
  <c r="N30" i="86" s="1"/>
  <c r="L15" i="86"/>
  <c r="M31" i="86" s="1"/>
  <c r="X15" i="86"/>
  <c r="N31" i="86" s="1"/>
  <c r="L16" i="86"/>
  <c r="M32" i="86" s="1"/>
  <c r="X16" i="86"/>
  <c r="N32" i="86" s="1"/>
  <c r="L17" i="86"/>
  <c r="M33" i="86" s="1"/>
  <c r="X17" i="86"/>
  <c r="N33" i="86" s="1"/>
  <c r="L25" i="86"/>
  <c r="L26" i="86"/>
  <c r="L27" i="86"/>
  <c r="L28" i="86"/>
  <c r="L29" i="86"/>
  <c r="L30" i="86"/>
  <c r="L31" i="86"/>
  <c r="L32" i="86"/>
  <c r="C15" i="86"/>
  <c r="D31" i="86" s="1"/>
  <c r="O15" i="86"/>
  <c r="E31" i="86" s="1"/>
  <c r="C16" i="86"/>
  <c r="D32" i="86" s="1"/>
  <c r="O16" i="86"/>
  <c r="E32" i="86" s="1"/>
  <c r="C17" i="86"/>
  <c r="D33" i="86" s="1"/>
  <c r="M29" i="63"/>
  <c r="N29" i="63" s="1"/>
  <c r="O29" i="63" s="1" a="1"/>
  <c r="O29" i="63" s="1"/>
  <c r="M28" i="63"/>
  <c r="N28" i="63" s="1"/>
  <c r="O28" i="63" s="1" a="1"/>
  <c r="O28" i="63" s="1"/>
  <c r="M27" i="63"/>
  <c r="N27" i="63" s="1"/>
  <c r="O27" i="63" s="1" a="1"/>
  <c r="O27" i="63" s="1"/>
  <c r="M26" i="63"/>
  <c r="N26" i="63" s="1"/>
  <c r="O26" i="63" s="1" a="1"/>
  <c r="O26" i="63" s="1"/>
  <c r="M25" i="63"/>
  <c r="N25" i="63" s="1"/>
  <c r="O25" i="63" s="1" a="1"/>
  <c r="O25" i="63" s="1"/>
  <c r="M24" i="63"/>
  <c r="N24" i="63" s="1"/>
  <c r="O24" i="63" s="1" a="1"/>
  <c r="O24" i="63" s="1"/>
  <c r="M23" i="63"/>
  <c r="N23" i="63" s="1"/>
  <c r="O23" i="63" s="1" a="1"/>
  <c r="O23" i="63" s="1"/>
  <c r="M22" i="63"/>
  <c r="N22" i="63" s="1"/>
  <c r="O22" i="63" s="1" a="1"/>
  <c r="O22" i="63" s="1"/>
  <c r="M21" i="63"/>
  <c r="N21" i="63" s="1"/>
  <c r="O21" i="63" s="1" a="1"/>
  <c r="O21" i="63" s="1"/>
  <c r="M20" i="63"/>
  <c r="N20" i="63" s="1"/>
  <c r="O20" i="63" s="1" a="1"/>
  <c r="O20" i="63" s="1"/>
  <c r="M19" i="63"/>
  <c r="N19" i="63" s="1"/>
  <c r="O19" i="63" s="1" a="1"/>
  <c r="O19" i="63" s="1"/>
  <c r="M18" i="63"/>
  <c r="N18" i="63" s="1"/>
  <c r="O18" i="63" s="1" a="1"/>
  <c r="O18" i="63" s="1"/>
  <c r="M29" i="62"/>
  <c r="N29" i="62" s="1"/>
  <c r="O29" i="62" s="1" a="1"/>
  <c r="O29" i="62" s="1"/>
  <c r="M28" i="62"/>
  <c r="N28" i="62" s="1"/>
  <c r="O28" i="62" s="1" a="1"/>
  <c r="O28" i="62" s="1"/>
  <c r="M27" i="62"/>
  <c r="N27" i="62" s="1"/>
  <c r="O27" i="62" s="1" a="1"/>
  <c r="O27" i="62" s="1"/>
  <c r="M26" i="62"/>
  <c r="N26" i="62" s="1"/>
  <c r="O26" i="62" s="1" a="1"/>
  <c r="O26" i="62" s="1"/>
  <c r="M25" i="62"/>
  <c r="N25" i="62" s="1"/>
  <c r="O25" i="62" s="1" a="1"/>
  <c r="O25" i="62" s="1"/>
  <c r="M24" i="62"/>
  <c r="N24" i="62" s="1"/>
  <c r="O24" i="62" s="1" a="1"/>
  <c r="O24" i="62" s="1"/>
  <c r="M23" i="62"/>
  <c r="N23" i="62" s="1"/>
  <c r="O23" i="62" s="1" a="1"/>
  <c r="O23" i="62" s="1"/>
  <c r="M22" i="62"/>
  <c r="N22" i="62" s="1"/>
  <c r="O22" i="62" s="1" a="1"/>
  <c r="O22" i="62" s="1"/>
  <c r="M21" i="62"/>
  <c r="N21" i="62" s="1"/>
  <c r="O21" i="62" s="1" a="1"/>
  <c r="O21" i="62" s="1"/>
  <c r="M20" i="62"/>
  <c r="N20" i="62" s="1"/>
  <c r="O20" i="62" s="1" a="1"/>
  <c r="O20" i="62" s="1"/>
  <c r="L29" i="63"/>
  <c r="K29" i="63"/>
  <c r="L28" i="63"/>
  <c r="K28" i="63"/>
  <c r="L27" i="63"/>
  <c r="K27" i="63"/>
  <c r="L26" i="63"/>
  <c r="K26" i="63"/>
  <c r="L25" i="63"/>
  <c r="K25" i="63"/>
  <c r="L24" i="63"/>
  <c r="K24" i="63"/>
  <c r="L23" i="63"/>
  <c r="K23" i="63"/>
  <c r="L22" i="63"/>
  <c r="K22" i="63"/>
  <c r="L21" i="63"/>
  <c r="K21" i="63"/>
  <c r="L20" i="63"/>
  <c r="K20" i="63"/>
  <c r="L19" i="63"/>
  <c r="K19" i="63"/>
  <c r="L18" i="63"/>
  <c r="K18" i="63"/>
  <c r="L29" i="62"/>
  <c r="L28" i="62"/>
  <c r="L27" i="62"/>
  <c r="L26" i="62"/>
  <c r="L25" i="62"/>
  <c r="L24" i="62"/>
  <c r="L23" i="62"/>
  <c r="L22" i="62"/>
  <c r="L21" i="62"/>
  <c r="L20" i="62"/>
  <c r="I28" i="63"/>
  <c r="I26" i="63"/>
  <c r="J25" i="63"/>
  <c r="I20" i="63"/>
  <c r="J19" i="63"/>
  <c r="I29" i="62"/>
  <c r="J28" i="62"/>
  <c r="K28" i="62" s="1"/>
  <c r="H30" i="63"/>
  <c r="J30" i="63" s="1"/>
  <c r="L30" i="63" s="1"/>
  <c r="G30" i="63"/>
  <c r="I30" i="63" s="1"/>
  <c r="K30" i="63" s="1"/>
  <c r="M30" i="63" s="1"/>
  <c r="N30" i="63" s="1"/>
  <c r="O30" i="63" s="1" a="1"/>
  <c r="O30" i="63" s="1"/>
  <c r="H29" i="63"/>
  <c r="J29" i="63" s="1"/>
  <c r="G29" i="63"/>
  <c r="I29" i="63" s="1"/>
  <c r="H28" i="63"/>
  <c r="J28" i="63" s="1"/>
  <c r="G28" i="63"/>
  <c r="H27" i="63"/>
  <c r="J27" i="63" s="1"/>
  <c r="G27" i="63"/>
  <c r="I27" i="63" s="1"/>
  <c r="H26" i="63"/>
  <c r="J26" i="63" s="1"/>
  <c r="G26" i="63"/>
  <c r="H25" i="63"/>
  <c r="G25" i="63"/>
  <c r="I25" i="63" s="1"/>
  <c r="H24" i="63"/>
  <c r="J24" i="63" s="1"/>
  <c r="G24" i="63"/>
  <c r="I24" i="63" s="1"/>
  <c r="H23" i="63"/>
  <c r="J23" i="63" s="1"/>
  <c r="G23" i="63"/>
  <c r="I23" i="63" s="1"/>
  <c r="H22" i="63"/>
  <c r="J22" i="63" s="1"/>
  <c r="G22" i="63"/>
  <c r="I22" i="63" s="1"/>
  <c r="H21" i="63"/>
  <c r="J21" i="63" s="1"/>
  <c r="G21" i="63"/>
  <c r="I21" i="63" s="1"/>
  <c r="H20" i="63"/>
  <c r="J20" i="63" s="1"/>
  <c r="G20" i="63"/>
  <c r="H19" i="63"/>
  <c r="G19" i="63"/>
  <c r="I19" i="63" s="1"/>
  <c r="H18" i="63"/>
  <c r="J18" i="63" s="1"/>
  <c r="G18" i="63"/>
  <c r="I18" i="63" s="1"/>
  <c r="G17" i="63"/>
  <c r="H30" i="62"/>
  <c r="J30" i="62" s="1"/>
  <c r="H29" i="62"/>
  <c r="J29" i="62" s="1"/>
  <c r="K29" i="62" s="1"/>
  <c r="H28" i="62"/>
  <c r="H27" i="62"/>
  <c r="J27" i="62" s="1"/>
  <c r="K27" i="62" s="1"/>
  <c r="H26" i="62"/>
  <c r="J26" i="62" s="1"/>
  <c r="K26" i="62" s="1"/>
  <c r="H25" i="62"/>
  <c r="J25" i="62" s="1"/>
  <c r="K25" i="62" s="1"/>
  <c r="H24" i="62"/>
  <c r="J24" i="62" s="1"/>
  <c r="K24" i="62" s="1"/>
  <c r="H23" i="62"/>
  <c r="J23" i="62" s="1"/>
  <c r="K23" i="62" s="1"/>
  <c r="H22" i="62"/>
  <c r="J22" i="62" s="1"/>
  <c r="K22" i="62" s="1"/>
  <c r="H21" i="62"/>
  <c r="H20" i="62"/>
  <c r="J20" i="62" s="1"/>
  <c r="K20" i="62" s="1"/>
  <c r="H19" i="62"/>
  <c r="J19" i="62" s="1"/>
  <c r="H18" i="62"/>
  <c r="J18" i="62" s="1"/>
  <c r="G30" i="62"/>
  <c r="I30" i="62" s="1"/>
  <c r="M30" i="62" s="1"/>
  <c r="N30" i="62" s="1"/>
  <c r="O30" i="62" s="1" a="1"/>
  <c r="O30" i="62" s="1"/>
  <c r="G29" i="62"/>
  <c r="G28" i="62"/>
  <c r="I28" i="62" s="1"/>
  <c r="G27" i="62"/>
  <c r="I27" i="62" s="1"/>
  <c r="G26" i="62"/>
  <c r="I26" i="62" s="1"/>
  <c r="G25" i="62"/>
  <c r="I25" i="62" s="1"/>
  <c r="G24" i="62"/>
  <c r="I24" i="62" s="1"/>
  <c r="G23" i="62"/>
  <c r="I23" i="62" s="1"/>
  <c r="G22" i="62"/>
  <c r="I22" i="62" s="1"/>
  <c r="G21" i="62"/>
  <c r="G20" i="62"/>
  <c r="I20" i="62" s="1"/>
  <c r="G19" i="62"/>
  <c r="I19" i="62" s="1"/>
  <c r="M19" i="62" s="1"/>
  <c r="N19" i="62" s="1"/>
  <c r="O19" i="62" s="1" a="1"/>
  <c r="O19" i="62" s="1"/>
  <c r="G18" i="62"/>
  <c r="I18" i="62" s="1"/>
  <c r="M18" i="62" s="1"/>
  <c r="N18" i="62" s="1"/>
  <c r="O18" i="62" s="1" a="1"/>
  <c r="O18" i="62" s="1"/>
  <c r="G17" i="62"/>
  <c r="C5" i="84"/>
  <c r="E97" i="84"/>
  <c r="D97" i="84"/>
  <c r="E96" i="84"/>
  <c r="D96" i="84"/>
  <c r="E95" i="84"/>
  <c r="D95" i="84"/>
  <c r="E94" i="84"/>
  <c r="D94" i="84"/>
  <c r="E93" i="84"/>
  <c r="D93" i="84"/>
  <c r="E92" i="84"/>
  <c r="D92" i="84"/>
  <c r="E91" i="84"/>
  <c r="D91" i="84"/>
  <c r="E90" i="84"/>
  <c r="D90" i="84"/>
  <c r="E89" i="84"/>
  <c r="D89" i="84"/>
  <c r="E88" i="84"/>
  <c r="D88" i="84"/>
  <c r="E87" i="84"/>
  <c r="D87" i="84"/>
  <c r="E86" i="84"/>
  <c r="D86" i="84"/>
  <c r="E85" i="84"/>
  <c r="D85" i="84"/>
  <c r="E84" i="84"/>
  <c r="D84" i="84"/>
  <c r="E83" i="84"/>
  <c r="D83" i="84"/>
  <c r="E82" i="84"/>
  <c r="D82" i="84"/>
  <c r="E81" i="84"/>
  <c r="D81" i="84"/>
  <c r="E80" i="84"/>
  <c r="D80" i="84"/>
  <c r="E79" i="84"/>
  <c r="D79" i="84"/>
  <c r="E78" i="84"/>
  <c r="D78" i="84"/>
  <c r="E77" i="84"/>
  <c r="D77" i="84"/>
  <c r="E76" i="84"/>
  <c r="D76" i="84"/>
  <c r="E75" i="84"/>
  <c r="D75" i="84"/>
  <c r="E74" i="84"/>
  <c r="D74" i="84"/>
  <c r="E73" i="84"/>
  <c r="D73" i="84"/>
  <c r="E72" i="84"/>
  <c r="D72" i="84"/>
  <c r="E71" i="84"/>
  <c r="D71" i="84"/>
  <c r="E70" i="84"/>
  <c r="D70" i="84"/>
  <c r="E69" i="84"/>
  <c r="D69" i="84"/>
  <c r="E68" i="84"/>
  <c r="D68" i="84"/>
  <c r="E67" i="84"/>
  <c r="D67" i="84"/>
  <c r="E66" i="84"/>
  <c r="D66" i="84"/>
  <c r="E65" i="84"/>
  <c r="D65" i="84"/>
  <c r="E64" i="84"/>
  <c r="D64" i="84"/>
  <c r="E63" i="84"/>
  <c r="D63" i="84"/>
  <c r="E62" i="84"/>
  <c r="D62" i="84"/>
  <c r="E61" i="84"/>
  <c r="D61" i="84"/>
  <c r="E60" i="84"/>
  <c r="D60" i="84"/>
  <c r="E59" i="84"/>
  <c r="D59" i="84"/>
  <c r="E58" i="84"/>
  <c r="D58" i="84"/>
  <c r="E57" i="84"/>
  <c r="D57" i="84"/>
  <c r="E56" i="84"/>
  <c r="D56" i="84"/>
  <c r="E55" i="84"/>
  <c r="D55" i="84"/>
  <c r="E54" i="84"/>
  <c r="D54" i="84"/>
  <c r="E53" i="84"/>
  <c r="D53" i="84"/>
  <c r="E52" i="84"/>
  <c r="D52" i="84"/>
  <c r="E51" i="84"/>
  <c r="D51" i="84"/>
  <c r="E50" i="84"/>
  <c r="D50" i="84"/>
  <c r="E49" i="84"/>
  <c r="D49" i="84"/>
  <c r="E48" i="84"/>
  <c r="D48" i="84"/>
  <c r="E47" i="84"/>
  <c r="D47" i="84"/>
  <c r="E46" i="84"/>
  <c r="D46" i="84"/>
  <c r="E45" i="84"/>
  <c r="D45" i="84"/>
  <c r="E44" i="84"/>
  <c r="D44" i="84"/>
  <c r="E43" i="84"/>
  <c r="D43" i="84"/>
  <c r="E42" i="84"/>
  <c r="D42" i="84"/>
  <c r="E41" i="84"/>
  <c r="D41" i="84"/>
  <c r="E40" i="84"/>
  <c r="D40" i="84"/>
  <c r="E39" i="84"/>
  <c r="D39" i="84"/>
  <c r="E38" i="84"/>
  <c r="D38" i="84"/>
  <c r="E37" i="84"/>
  <c r="D37" i="84"/>
  <c r="E36" i="84"/>
  <c r="D36" i="84"/>
  <c r="E35" i="84"/>
  <c r="D35" i="84"/>
  <c r="E34" i="84"/>
  <c r="D34" i="84"/>
  <c r="E33" i="84"/>
  <c r="D33" i="84"/>
  <c r="E32" i="84"/>
  <c r="D32" i="84"/>
  <c r="E31" i="84"/>
  <c r="D31" i="84"/>
  <c r="E30" i="84"/>
  <c r="D30" i="84"/>
  <c r="E29" i="84"/>
  <c r="D29" i="84"/>
  <c r="E28" i="84"/>
  <c r="D28" i="84"/>
  <c r="E27" i="84"/>
  <c r="D27" i="84"/>
  <c r="E26" i="84"/>
  <c r="D26" i="84"/>
  <c r="E25" i="84"/>
  <c r="D25" i="84"/>
  <c r="E24" i="84"/>
  <c r="D24" i="84"/>
  <c r="E23" i="84"/>
  <c r="D23" i="84"/>
  <c r="E22" i="84"/>
  <c r="D22" i="84"/>
  <c r="E21" i="84"/>
  <c r="D21" i="84"/>
  <c r="E20" i="84"/>
  <c r="D20" i="84"/>
  <c r="E19" i="84"/>
  <c r="D19" i="84"/>
  <c r="E18" i="84"/>
  <c r="D18" i="84"/>
  <c r="E17" i="84"/>
  <c r="D17" i="84"/>
  <c r="E16" i="84"/>
  <c r="D16" i="84"/>
  <c r="E15" i="84"/>
  <c r="D15" i="84"/>
  <c r="E14" i="84"/>
  <c r="D14" i="84"/>
  <c r="E13" i="84"/>
  <c r="D13" i="84"/>
  <c r="E12" i="84"/>
  <c r="D12" i="84"/>
  <c r="E11" i="84"/>
  <c r="D11" i="84"/>
  <c r="E10" i="84"/>
  <c r="D10" i="84"/>
  <c r="E9" i="84"/>
  <c r="D9" i="84"/>
  <c r="E8" i="84"/>
  <c r="D8" i="84"/>
  <c r="E7" i="84"/>
  <c r="D7" i="84"/>
  <c r="E6" i="84"/>
  <c r="D6" i="84"/>
  <c r="E5" i="84"/>
  <c r="D5" i="84"/>
  <c r="I11" i="85" l="1"/>
  <c r="K11" i="85" s="1"/>
  <c r="L30" i="62"/>
  <c r="K30" i="62"/>
  <c r="L18" i="62"/>
  <c r="K18" i="62"/>
  <c r="L19" i="62"/>
  <c r="K19" i="62"/>
  <c r="C63" i="84"/>
  <c r="C91" i="84"/>
  <c r="C64" i="84"/>
  <c r="C28" i="84"/>
  <c r="C31" i="84"/>
  <c r="C52" i="84"/>
  <c r="C8" i="84"/>
  <c r="C40" i="84"/>
  <c r="C16" i="84"/>
  <c r="C51" i="84"/>
  <c r="C19" i="84"/>
  <c r="C88" i="84"/>
  <c r="C20" i="84"/>
  <c r="C55" i="84"/>
  <c r="C27" i="84"/>
  <c r="C56" i="84"/>
  <c r="C92" i="84"/>
  <c r="C32" i="84"/>
  <c r="C67" i="84"/>
  <c r="C33" i="84"/>
  <c r="C68" i="84"/>
  <c r="C7" i="84"/>
  <c r="C39" i="84"/>
  <c r="C75" i="84"/>
  <c r="C76" i="84"/>
  <c r="C9" i="84"/>
  <c r="C43" i="84"/>
  <c r="C79" i="84"/>
  <c r="C15" i="84"/>
  <c r="C44" i="84"/>
  <c r="C80" i="84"/>
  <c r="C87" i="84"/>
  <c r="C10" i="84"/>
  <c r="C22" i="84"/>
  <c r="C34" i="84"/>
  <c r="C46" i="84"/>
  <c r="C58" i="84"/>
  <c r="C70" i="84"/>
  <c r="C82" i="84"/>
  <c r="C94" i="84"/>
  <c r="C95" i="84"/>
  <c r="C35" i="84"/>
  <c r="C12" i="84"/>
  <c r="C24" i="84"/>
  <c r="C36" i="84"/>
  <c r="C48" i="84"/>
  <c r="C60" i="84"/>
  <c r="C72" i="84"/>
  <c r="C84" i="84"/>
  <c r="C96" i="84"/>
  <c r="C23" i="84"/>
  <c r="C59" i="84"/>
  <c r="C83" i="84"/>
  <c r="C13" i="84"/>
  <c r="C37" i="84"/>
  <c r="C49" i="84"/>
  <c r="C61" i="84"/>
  <c r="C73" i="84"/>
  <c r="C97" i="84"/>
  <c r="C21" i="84"/>
  <c r="C45" i="84"/>
  <c r="C57" i="84"/>
  <c r="C69" i="84"/>
  <c r="C81" i="84"/>
  <c r="C93" i="84"/>
  <c r="C11" i="84"/>
  <c r="C47" i="84"/>
  <c r="C71" i="84"/>
  <c r="C25" i="84"/>
  <c r="C85" i="84"/>
  <c r="C14" i="84"/>
  <c r="C26" i="84"/>
  <c r="C38" i="84"/>
  <c r="C50" i="84"/>
  <c r="H17" i="62" s="1"/>
  <c r="C62" i="84"/>
  <c r="C74" i="84"/>
  <c r="C86" i="84"/>
  <c r="C29" i="84"/>
  <c r="C41" i="84"/>
  <c r="C53" i="84"/>
  <c r="C65" i="84"/>
  <c r="C77" i="84"/>
  <c r="C89" i="84"/>
  <c r="C17" i="84"/>
  <c r="C6" i="84"/>
  <c r="C18" i="84"/>
  <c r="C30" i="84"/>
  <c r="C42" i="84"/>
  <c r="C54" i="84"/>
  <c r="H17" i="63" s="1"/>
  <c r="C66" i="84"/>
  <c r="C78" i="84"/>
  <c r="C90" i="84"/>
  <c r="K5" i="63"/>
  <c r="E11" i="63" s="1"/>
  <c r="F11" i="63" s="1"/>
  <c r="Z18" i="81"/>
  <c r="Y18" i="81"/>
  <c r="W18" i="81"/>
  <c r="V18" i="81"/>
  <c r="T18" i="81"/>
  <c r="S18" i="81"/>
  <c r="Q18" i="81"/>
  <c r="P18" i="81"/>
  <c r="N18" i="81"/>
  <c r="M18" i="81"/>
  <c r="K18" i="81"/>
  <c r="J18" i="81"/>
  <c r="H18" i="81"/>
  <c r="G18" i="81"/>
  <c r="E18" i="81"/>
  <c r="D18" i="81"/>
  <c r="Z17" i="81"/>
  <c r="Y17" i="81"/>
  <c r="W17" i="81"/>
  <c r="V17" i="81"/>
  <c r="T17" i="81"/>
  <c r="S17" i="81"/>
  <c r="Q17" i="81"/>
  <c r="P17" i="81"/>
  <c r="N17" i="81"/>
  <c r="M17" i="81"/>
  <c r="K17" i="81"/>
  <c r="J17" i="81"/>
  <c r="H17" i="81"/>
  <c r="G17" i="81"/>
  <c r="E17" i="81"/>
  <c r="D17" i="81"/>
  <c r="Z16" i="81"/>
  <c r="Y16" i="81"/>
  <c r="W16" i="81"/>
  <c r="V16" i="81"/>
  <c r="T16" i="81"/>
  <c r="S16" i="81"/>
  <c r="Q16" i="81"/>
  <c r="P16" i="81"/>
  <c r="N16" i="81"/>
  <c r="M16" i="81"/>
  <c r="K16" i="81"/>
  <c r="J16" i="81"/>
  <c r="H16" i="81"/>
  <c r="G16" i="81"/>
  <c r="E16" i="81"/>
  <c r="D16" i="81"/>
  <c r="Z15" i="81"/>
  <c r="Y15" i="81"/>
  <c r="W15" i="81"/>
  <c r="V15" i="81"/>
  <c r="T15" i="81"/>
  <c r="S15" i="81"/>
  <c r="Q15" i="81"/>
  <c r="P15" i="81"/>
  <c r="N15" i="81"/>
  <c r="M15" i="81"/>
  <c r="K15" i="81"/>
  <c r="J15" i="81"/>
  <c r="H15" i="81"/>
  <c r="G15" i="81"/>
  <c r="E15" i="81"/>
  <c r="D15" i="81"/>
  <c r="Z14" i="81"/>
  <c r="Y14" i="81"/>
  <c r="W14" i="81"/>
  <c r="V14" i="81"/>
  <c r="T14" i="81"/>
  <c r="S14" i="81"/>
  <c r="Q14" i="81"/>
  <c r="P14" i="81"/>
  <c r="N14" i="81"/>
  <c r="M14" i="81"/>
  <c r="K14" i="81"/>
  <c r="J14" i="81"/>
  <c r="H14" i="81"/>
  <c r="G14" i="81"/>
  <c r="E14" i="81"/>
  <c r="D14" i="81"/>
  <c r="Z13" i="81"/>
  <c r="Y13" i="81"/>
  <c r="W13" i="81"/>
  <c r="V13" i="81"/>
  <c r="T13" i="81"/>
  <c r="S13" i="81"/>
  <c r="Q13" i="81"/>
  <c r="P13" i="81"/>
  <c r="N13" i="81"/>
  <c r="M13" i="81"/>
  <c r="K13" i="81"/>
  <c r="J13" i="81"/>
  <c r="H13" i="81"/>
  <c r="G13" i="81"/>
  <c r="E13" i="81"/>
  <c r="D13" i="81"/>
  <c r="Z12" i="81"/>
  <c r="Y12" i="81"/>
  <c r="W12" i="81"/>
  <c r="V12" i="81"/>
  <c r="T12" i="81"/>
  <c r="S12" i="81"/>
  <c r="Q12" i="81"/>
  <c r="P12" i="81"/>
  <c r="N12" i="81"/>
  <c r="M12" i="81"/>
  <c r="K12" i="81"/>
  <c r="J12" i="81"/>
  <c r="H12" i="81"/>
  <c r="G12" i="81"/>
  <c r="E12" i="81"/>
  <c r="D12" i="81"/>
  <c r="Z11" i="81"/>
  <c r="Y11" i="81"/>
  <c r="W11" i="81"/>
  <c r="V11" i="81"/>
  <c r="T11" i="81"/>
  <c r="S11" i="81"/>
  <c r="Q11" i="81"/>
  <c r="P11" i="81"/>
  <c r="N11" i="81"/>
  <c r="M11" i="81"/>
  <c r="K11" i="81"/>
  <c r="J11" i="81"/>
  <c r="H11" i="81"/>
  <c r="G11" i="81"/>
  <c r="E11" i="81"/>
  <c r="D11" i="81"/>
  <c r="Z10" i="81"/>
  <c r="Y10" i="81"/>
  <c r="W10" i="81"/>
  <c r="V10" i="81"/>
  <c r="T10" i="81"/>
  <c r="S10" i="81"/>
  <c r="Q10" i="81"/>
  <c r="P10" i="81"/>
  <c r="N10" i="81"/>
  <c r="M10" i="81"/>
  <c r="K10" i="81"/>
  <c r="J10" i="81"/>
  <c r="H10" i="81"/>
  <c r="G10" i="81"/>
  <c r="E10" i="81"/>
  <c r="D10" i="81"/>
  <c r="Z9" i="81"/>
  <c r="Y9" i="81"/>
  <c r="W9" i="81"/>
  <c r="V9" i="81"/>
  <c r="T9" i="81"/>
  <c r="S9" i="81"/>
  <c r="Q9" i="81"/>
  <c r="P9" i="81"/>
  <c r="N9" i="81"/>
  <c r="M9" i="81"/>
  <c r="K9" i="81"/>
  <c r="J9" i="81"/>
  <c r="H9" i="81"/>
  <c r="G9" i="81"/>
  <c r="E9" i="81"/>
  <c r="D9" i="81"/>
  <c r="U18" i="81"/>
  <c r="K34" i="81" s="1"/>
  <c r="C11" i="63"/>
  <c r="B11" i="62"/>
  <c r="C11" i="62" s="1"/>
  <c r="L11" i="62" s="1"/>
  <c r="I5" i="62"/>
  <c r="K5" i="62" s="1"/>
  <c r="C5" i="62"/>
  <c r="D21" i="80"/>
  <c r="D3" i="80"/>
  <c r="Z17" i="80"/>
  <c r="Y17" i="80"/>
  <c r="W17" i="80"/>
  <c r="V17" i="80"/>
  <c r="T17" i="80"/>
  <c r="S17" i="80"/>
  <c r="Q17" i="80"/>
  <c r="P17" i="80"/>
  <c r="Z16" i="80"/>
  <c r="Y16" i="80"/>
  <c r="W16" i="80"/>
  <c r="V16" i="80"/>
  <c r="T16" i="80"/>
  <c r="S16" i="80"/>
  <c r="Q16" i="80"/>
  <c r="P16" i="80"/>
  <c r="Z15" i="80"/>
  <c r="Y15" i="80"/>
  <c r="W15" i="80"/>
  <c r="V15" i="80"/>
  <c r="T15" i="80"/>
  <c r="S15" i="80"/>
  <c r="Q15" i="80"/>
  <c r="P15" i="80"/>
  <c r="Z14" i="80"/>
  <c r="Y14" i="80"/>
  <c r="W14" i="80"/>
  <c r="V14" i="80"/>
  <c r="T14" i="80"/>
  <c r="S14" i="80"/>
  <c r="Q14" i="80"/>
  <c r="P14" i="80"/>
  <c r="Z13" i="80"/>
  <c r="Y13" i="80"/>
  <c r="W13" i="80"/>
  <c r="V13" i="80"/>
  <c r="T13" i="80"/>
  <c r="S13" i="80"/>
  <c r="Q13" i="80"/>
  <c r="P13" i="80"/>
  <c r="Z12" i="80"/>
  <c r="Y12" i="80"/>
  <c r="W12" i="80"/>
  <c r="V12" i="80"/>
  <c r="T12" i="80"/>
  <c r="S12" i="80"/>
  <c r="Q12" i="80"/>
  <c r="P12" i="80"/>
  <c r="Z11" i="80"/>
  <c r="Y11" i="80"/>
  <c r="W11" i="80"/>
  <c r="V11" i="80"/>
  <c r="T11" i="80"/>
  <c r="S11" i="80"/>
  <c r="Q11" i="80"/>
  <c r="P11" i="80"/>
  <c r="Z10" i="80"/>
  <c r="Y10" i="80"/>
  <c r="W10" i="80"/>
  <c r="V10" i="80"/>
  <c r="T10" i="80"/>
  <c r="S10" i="80"/>
  <c r="Q10" i="80"/>
  <c r="P10" i="80"/>
  <c r="Z9" i="80"/>
  <c r="Y9" i="80"/>
  <c r="W9" i="80"/>
  <c r="V9" i="80"/>
  <c r="T9" i="80"/>
  <c r="S9" i="80"/>
  <c r="Q9" i="80"/>
  <c r="P9" i="80"/>
  <c r="N17" i="80"/>
  <c r="M17" i="80"/>
  <c r="K17" i="80"/>
  <c r="J17" i="80"/>
  <c r="H17" i="80"/>
  <c r="G17" i="80"/>
  <c r="N16" i="80"/>
  <c r="M16" i="80"/>
  <c r="K16" i="80"/>
  <c r="J16" i="80"/>
  <c r="H16" i="80"/>
  <c r="G16" i="80"/>
  <c r="N15" i="80"/>
  <c r="M15" i="80"/>
  <c r="K15" i="80"/>
  <c r="J15" i="80"/>
  <c r="H15" i="80"/>
  <c r="G15" i="80"/>
  <c r="N14" i="80"/>
  <c r="M14" i="80"/>
  <c r="K14" i="80"/>
  <c r="J14" i="80"/>
  <c r="H14" i="80"/>
  <c r="G14" i="80"/>
  <c r="N13" i="80"/>
  <c r="M13" i="80"/>
  <c r="K13" i="80"/>
  <c r="J13" i="80"/>
  <c r="H13" i="80"/>
  <c r="G13" i="80"/>
  <c r="N12" i="80"/>
  <c r="M12" i="80"/>
  <c r="K12" i="80"/>
  <c r="J12" i="80"/>
  <c r="H12" i="80"/>
  <c r="G12" i="80"/>
  <c r="N11" i="80"/>
  <c r="M11" i="80"/>
  <c r="K11" i="80"/>
  <c r="J11" i="80"/>
  <c r="H11" i="80"/>
  <c r="G11" i="80"/>
  <c r="N10" i="80"/>
  <c r="M10" i="80"/>
  <c r="K10" i="80"/>
  <c r="J10" i="80"/>
  <c r="H10" i="80"/>
  <c r="G10" i="80"/>
  <c r="N9" i="80"/>
  <c r="K9" i="80"/>
  <c r="M9" i="80"/>
  <c r="J9" i="80"/>
  <c r="H9" i="80"/>
  <c r="G9" i="80"/>
  <c r="E17" i="80"/>
  <c r="E16" i="80"/>
  <c r="E15" i="80"/>
  <c r="E14" i="80"/>
  <c r="E13" i="80"/>
  <c r="E12" i="80"/>
  <c r="E11" i="80"/>
  <c r="E10" i="80"/>
  <c r="E9" i="80"/>
  <c r="D17" i="80"/>
  <c r="D16" i="80"/>
  <c r="D15" i="80"/>
  <c r="D14" i="80"/>
  <c r="D13" i="80"/>
  <c r="D12" i="80"/>
  <c r="D11" i="80"/>
  <c r="D10" i="80"/>
  <c r="D9" i="80"/>
  <c r="J17" i="63" l="1"/>
  <c r="I17" i="63"/>
  <c r="D11" i="63"/>
  <c r="X18" i="81"/>
  <c r="N34" i="81" s="1"/>
  <c r="L18" i="81"/>
  <c r="M34" i="81" s="1"/>
  <c r="L34" i="81" s="1"/>
  <c r="I17" i="62"/>
  <c r="C18" i="81"/>
  <c r="D34" i="81" s="1"/>
  <c r="C34" i="81" s="1"/>
  <c r="O18" i="81"/>
  <c r="E34" i="81" s="1"/>
  <c r="F18" i="81"/>
  <c r="G34" i="81" s="1"/>
  <c r="F34" i="81" s="1"/>
  <c r="R18" i="81"/>
  <c r="H34" i="81" s="1"/>
  <c r="J17" i="62"/>
  <c r="K17" i="62" s="1"/>
  <c r="I18" i="81"/>
  <c r="J34" i="81" s="1"/>
  <c r="I34" i="81" s="1"/>
  <c r="O17" i="81"/>
  <c r="E33" i="81" s="1"/>
  <c r="F9" i="81"/>
  <c r="G25" i="81" s="1"/>
  <c r="F25" i="81" s="1"/>
  <c r="R9" i="81"/>
  <c r="H25" i="81" s="1"/>
  <c r="F10" i="81"/>
  <c r="G26" i="81" s="1"/>
  <c r="F26" i="81" s="1"/>
  <c r="R10" i="81"/>
  <c r="H26" i="81" s="1"/>
  <c r="F11" i="81"/>
  <c r="G27" i="81" s="1"/>
  <c r="F27" i="81" s="1"/>
  <c r="R11" i="81"/>
  <c r="H27" i="81" s="1"/>
  <c r="F12" i="81"/>
  <c r="G28" i="81" s="1"/>
  <c r="F28" i="81" s="1"/>
  <c r="R12" i="81"/>
  <c r="H28" i="81" s="1"/>
  <c r="F13" i="81"/>
  <c r="G29" i="81" s="1"/>
  <c r="F29" i="81" s="1"/>
  <c r="R13" i="81"/>
  <c r="H29" i="81" s="1"/>
  <c r="F14" i="81"/>
  <c r="G30" i="81" s="1"/>
  <c r="F30" i="81" s="1"/>
  <c r="H11" i="63" s="1"/>
  <c r="R14" i="81"/>
  <c r="H30" i="81" s="1"/>
  <c r="F15" i="81"/>
  <c r="G31" i="81" s="1"/>
  <c r="F31" i="81" s="1"/>
  <c r="R15" i="81"/>
  <c r="H31" i="81" s="1"/>
  <c r="F16" i="81"/>
  <c r="G32" i="81" s="1"/>
  <c r="F32" i="81" s="1"/>
  <c r="R16" i="81"/>
  <c r="H32" i="81" s="1"/>
  <c r="F17" i="81"/>
  <c r="G33" i="81" s="1"/>
  <c r="F33" i="81" s="1"/>
  <c r="R17" i="81"/>
  <c r="H33" i="81" s="1"/>
  <c r="I9" i="81"/>
  <c r="J25" i="81" s="1"/>
  <c r="I25" i="81" s="1"/>
  <c r="U9" i="81"/>
  <c r="K25" i="81" s="1"/>
  <c r="I10" i="81"/>
  <c r="J26" i="81" s="1"/>
  <c r="I26" i="81" s="1"/>
  <c r="U10" i="81"/>
  <c r="K26" i="81" s="1"/>
  <c r="I11" i="81"/>
  <c r="J27" i="81" s="1"/>
  <c r="I27" i="81" s="1"/>
  <c r="U11" i="81"/>
  <c r="K27" i="81" s="1"/>
  <c r="I12" i="81"/>
  <c r="J28" i="81" s="1"/>
  <c r="I28" i="81" s="1"/>
  <c r="U12" i="81"/>
  <c r="K28" i="81" s="1"/>
  <c r="I13" i="81"/>
  <c r="J29" i="81" s="1"/>
  <c r="I29" i="81" s="1"/>
  <c r="U13" i="81"/>
  <c r="K29" i="81" s="1"/>
  <c r="I14" i="81"/>
  <c r="J30" i="81" s="1"/>
  <c r="I30" i="81" s="1"/>
  <c r="U14" i="81"/>
  <c r="K30" i="81" s="1"/>
  <c r="I15" i="81"/>
  <c r="J31" i="81" s="1"/>
  <c r="I31" i="81" s="1"/>
  <c r="U15" i="81"/>
  <c r="K31" i="81" s="1"/>
  <c r="I16" i="81"/>
  <c r="J32" i="81" s="1"/>
  <c r="I32" i="81" s="1"/>
  <c r="U16" i="81"/>
  <c r="K32" i="81" s="1"/>
  <c r="I17" i="81"/>
  <c r="J33" i="81" s="1"/>
  <c r="I33" i="81" s="1"/>
  <c r="U17" i="81"/>
  <c r="K33" i="81" s="1"/>
  <c r="L9" i="81"/>
  <c r="M25" i="81" s="1"/>
  <c r="L25" i="81" s="1"/>
  <c r="X9" i="81"/>
  <c r="N25" i="81" s="1"/>
  <c r="L10" i="81"/>
  <c r="M26" i="81" s="1"/>
  <c r="L26" i="81" s="1"/>
  <c r="X10" i="81"/>
  <c r="N26" i="81" s="1"/>
  <c r="L11" i="81"/>
  <c r="M27" i="81" s="1"/>
  <c r="L27" i="81" s="1"/>
  <c r="X11" i="81"/>
  <c r="N27" i="81" s="1"/>
  <c r="L12" i="81"/>
  <c r="M28" i="81" s="1"/>
  <c r="L28" i="81" s="1"/>
  <c r="X12" i="81"/>
  <c r="N28" i="81" s="1"/>
  <c r="L13" i="81"/>
  <c r="M29" i="81" s="1"/>
  <c r="L29" i="81" s="1"/>
  <c r="X13" i="81"/>
  <c r="N29" i="81" s="1"/>
  <c r="L14" i="81"/>
  <c r="M30" i="81" s="1"/>
  <c r="L30" i="81" s="1"/>
  <c r="X14" i="81"/>
  <c r="N30" i="81" s="1"/>
  <c r="L15" i="81"/>
  <c r="M31" i="81" s="1"/>
  <c r="L31" i="81" s="1"/>
  <c r="X15" i="81"/>
  <c r="N31" i="81" s="1"/>
  <c r="L16" i="81"/>
  <c r="M32" i="81" s="1"/>
  <c r="L32" i="81" s="1"/>
  <c r="X16" i="81"/>
  <c r="N32" i="81" s="1"/>
  <c r="L17" i="81"/>
  <c r="M33" i="81" s="1"/>
  <c r="L33" i="81" s="1"/>
  <c r="X17" i="81"/>
  <c r="N33" i="81" s="1"/>
  <c r="C9" i="81"/>
  <c r="D25" i="81" s="1"/>
  <c r="C25" i="81" s="1"/>
  <c r="O9" i="81"/>
  <c r="E25" i="81" s="1"/>
  <c r="C10" i="81"/>
  <c r="D26" i="81" s="1"/>
  <c r="C26" i="81" s="1"/>
  <c r="O10" i="81"/>
  <c r="E26" i="81" s="1"/>
  <c r="C11" i="81"/>
  <c r="D27" i="81" s="1"/>
  <c r="C27" i="81" s="1"/>
  <c r="O11" i="81"/>
  <c r="E27" i="81" s="1"/>
  <c r="C12" i="81"/>
  <c r="D28" i="81" s="1"/>
  <c r="C28" i="81" s="1"/>
  <c r="O12" i="81"/>
  <c r="E28" i="81" s="1"/>
  <c r="C13" i="81"/>
  <c r="D29" i="81" s="1"/>
  <c r="C29" i="81" s="1"/>
  <c r="O13" i="81"/>
  <c r="E29" i="81" s="1"/>
  <c r="C14" i="81"/>
  <c r="D30" i="81" s="1"/>
  <c r="C30" i="81" s="1"/>
  <c r="G11" i="63" s="1"/>
  <c r="O14" i="81"/>
  <c r="E30" i="81" s="1"/>
  <c r="C15" i="81"/>
  <c r="D31" i="81" s="1"/>
  <c r="C31" i="81" s="1"/>
  <c r="O15" i="81"/>
  <c r="E31" i="81" s="1"/>
  <c r="C16" i="81"/>
  <c r="D32" i="81" s="1"/>
  <c r="C32" i="81" s="1"/>
  <c r="O16" i="81"/>
  <c r="E32" i="81" s="1"/>
  <c r="C17" i="81"/>
  <c r="D33" i="81" s="1"/>
  <c r="C33" i="81" s="1"/>
  <c r="C9" i="80"/>
  <c r="D25" i="80" s="1"/>
  <c r="D11" i="62"/>
  <c r="R9" i="80"/>
  <c r="H25" i="80" s="1"/>
  <c r="U9" i="80"/>
  <c r="K25" i="80" s="1"/>
  <c r="X9" i="80"/>
  <c r="N25" i="80" s="1"/>
  <c r="C14" i="80"/>
  <c r="D30" i="80" s="1"/>
  <c r="C15" i="80"/>
  <c r="D31" i="80" s="1"/>
  <c r="C31" i="80" s="1"/>
  <c r="F11" i="80"/>
  <c r="G27" i="80" s="1"/>
  <c r="R15" i="80"/>
  <c r="H31" i="80" s="1"/>
  <c r="U11" i="80"/>
  <c r="K27" i="80" s="1"/>
  <c r="L15" i="80"/>
  <c r="M31" i="80" s="1"/>
  <c r="L31" i="80" s="1"/>
  <c r="F10" i="80"/>
  <c r="G26" i="80" s="1"/>
  <c r="F26" i="80" s="1"/>
  <c r="R14" i="80"/>
  <c r="H30" i="80" s="1"/>
  <c r="U10" i="80"/>
  <c r="K26" i="80" s="1"/>
  <c r="L14" i="80"/>
  <c r="M30" i="80" s="1"/>
  <c r="L30" i="80" s="1"/>
  <c r="C16" i="80"/>
  <c r="D32" i="80" s="1"/>
  <c r="F12" i="80"/>
  <c r="G28" i="80" s="1"/>
  <c r="F28" i="80" s="1"/>
  <c r="H11" i="62" s="1"/>
  <c r="R16" i="80"/>
  <c r="H32" i="80" s="1"/>
  <c r="U12" i="80"/>
  <c r="K28" i="80" s="1"/>
  <c r="L16" i="80"/>
  <c r="M32" i="80" s="1"/>
  <c r="C17" i="80"/>
  <c r="D33" i="80" s="1"/>
  <c r="C33" i="80" s="1"/>
  <c r="F13" i="80"/>
  <c r="G29" i="80" s="1"/>
  <c r="F29" i="80" s="1"/>
  <c r="R17" i="80"/>
  <c r="H33" i="80" s="1"/>
  <c r="U13" i="80"/>
  <c r="K29" i="80" s="1"/>
  <c r="L17" i="80"/>
  <c r="M33" i="80" s="1"/>
  <c r="L33" i="80" s="1"/>
  <c r="O10" i="80"/>
  <c r="E26" i="80" s="1"/>
  <c r="F14" i="80"/>
  <c r="G30" i="80" s="1"/>
  <c r="F30" i="80" s="1"/>
  <c r="I10" i="80"/>
  <c r="J26" i="80" s="1"/>
  <c r="U14" i="80"/>
  <c r="K30" i="80" s="1"/>
  <c r="X10" i="80"/>
  <c r="N26" i="80" s="1"/>
  <c r="O11" i="80"/>
  <c r="E27" i="80" s="1"/>
  <c r="F15" i="80"/>
  <c r="G31" i="80" s="1"/>
  <c r="F31" i="80" s="1"/>
  <c r="I11" i="80"/>
  <c r="J27" i="80" s="1"/>
  <c r="I27" i="80" s="1"/>
  <c r="U15" i="80"/>
  <c r="K31" i="80" s="1"/>
  <c r="X11" i="80"/>
  <c r="N27" i="80" s="1"/>
  <c r="O12" i="80"/>
  <c r="E28" i="80" s="1"/>
  <c r="F16" i="80"/>
  <c r="G32" i="80" s="1"/>
  <c r="I12" i="80"/>
  <c r="J28" i="80" s="1"/>
  <c r="I28" i="80" s="1"/>
  <c r="U16" i="80"/>
  <c r="K32" i="80" s="1"/>
  <c r="X12" i="80"/>
  <c r="N28" i="80" s="1"/>
  <c r="O13" i="80"/>
  <c r="E29" i="80" s="1"/>
  <c r="F17" i="80"/>
  <c r="G33" i="80" s="1"/>
  <c r="F33" i="80" s="1"/>
  <c r="I13" i="80"/>
  <c r="J29" i="80" s="1"/>
  <c r="I29" i="80" s="1"/>
  <c r="U17" i="80"/>
  <c r="K33" i="80" s="1"/>
  <c r="X13" i="80"/>
  <c r="N29" i="80" s="1"/>
  <c r="F9" i="80"/>
  <c r="G25" i="80" s="1"/>
  <c r="F25" i="80" s="1"/>
  <c r="C10" i="80"/>
  <c r="D26" i="80" s="1"/>
  <c r="C26" i="80" s="1"/>
  <c r="O14" i="80"/>
  <c r="E30" i="80" s="1"/>
  <c r="R10" i="80"/>
  <c r="H26" i="80" s="1"/>
  <c r="I14" i="80"/>
  <c r="J30" i="80" s="1"/>
  <c r="I30" i="80" s="1"/>
  <c r="L10" i="80"/>
  <c r="M26" i="80" s="1"/>
  <c r="L26" i="80" s="1"/>
  <c r="X14" i="80"/>
  <c r="N30" i="80" s="1"/>
  <c r="I9" i="80"/>
  <c r="J25" i="80" s="1"/>
  <c r="I25" i="80" s="1"/>
  <c r="C11" i="80"/>
  <c r="D27" i="80" s="1"/>
  <c r="C27" i="80" s="1"/>
  <c r="O15" i="80"/>
  <c r="E31" i="80" s="1"/>
  <c r="R11" i="80"/>
  <c r="H27" i="80" s="1"/>
  <c r="I15" i="80"/>
  <c r="J31" i="80" s="1"/>
  <c r="I31" i="80" s="1"/>
  <c r="L11" i="80"/>
  <c r="M27" i="80" s="1"/>
  <c r="L27" i="80" s="1"/>
  <c r="X15" i="80"/>
  <c r="N31" i="80" s="1"/>
  <c r="L9" i="80"/>
  <c r="M25" i="80" s="1"/>
  <c r="L25" i="80" s="1"/>
  <c r="C12" i="80"/>
  <c r="D28" i="80" s="1"/>
  <c r="C28" i="80" s="1"/>
  <c r="G11" i="62" s="1"/>
  <c r="O16" i="80"/>
  <c r="E32" i="80" s="1"/>
  <c r="R12" i="80"/>
  <c r="H28" i="80" s="1"/>
  <c r="I16" i="80"/>
  <c r="J32" i="80" s="1"/>
  <c r="L12" i="80"/>
  <c r="M28" i="80" s="1"/>
  <c r="L28" i="80" s="1"/>
  <c r="X16" i="80"/>
  <c r="N32" i="80" s="1"/>
  <c r="O9" i="80"/>
  <c r="E25" i="80" s="1"/>
  <c r="C13" i="80"/>
  <c r="D29" i="80" s="1"/>
  <c r="O17" i="80"/>
  <c r="E33" i="80" s="1"/>
  <c r="R13" i="80"/>
  <c r="H29" i="80" s="1"/>
  <c r="I17" i="80"/>
  <c r="J33" i="80" s="1"/>
  <c r="I33" i="80" s="1"/>
  <c r="L13" i="80"/>
  <c r="M29" i="80" s="1"/>
  <c r="L29" i="80" s="1"/>
  <c r="X17" i="80"/>
  <c r="N33" i="80" s="1"/>
  <c r="C25" i="80"/>
  <c r="F27" i="80"/>
  <c r="F32" i="80"/>
  <c r="I32" i="80"/>
  <c r="C29" i="80"/>
  <c r="C30" i="80"/>
  <c r="I26" i="80"/>
  <c r="C32" i="80"/>
  <c r="L32" i="80"/>
  <c r="J11" i="63" l="1"/>
  <c r="I11" i="63"/>
  <c r="K11" i="63" s="1"/>
  <c r="L11" i="63"/>
  <c r="J11" i="62"/>
  <c r="I11" i="62"/>
  <c r="K11" i="62" s="1"/>
  <c r="K17" i="63"/>
  <c r="L17" i="63"/>
  <c r="M17" i="63" s="1"/>
  <c r="N17" i="63" s="1"/>
  <c r="O17" i="63" s="1" a="1"/>
  <c r="O17" i="63" s="1"/>
  <c r="M11" i="63" l="1"/>
  <c r="N11" i="63" s="1"/>
  <c r="O11" i="63" s="1" a="1"/>
  <c r="O11" i="63" s="1"/>
  <c r="L17" i="62"/>
  <c r="M17" i="62" s="1"/>
  <c r="M11" i="62"/>
  <c r="N17" i="62" l="1"/>
  <c r="O17" i="62" s="1" a="1"/>
  <c r="O17" i="62" s="1"/>
  <c r="N11" i="62"/>
  <c r="O11" i="62" s="1" a="1"/>
  <c r="O11" i="6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BAA5AF0B-1BE7-4F9A-87AE-7ABFAB6CE3DF}">
      <text>
        <r>
          <rPr>
            <sz val="9"/>
            <color indexed="81"/>
            <rFont val="MS P ゴシック"/>
            <family val="3"/>
            <charset val="128"/>
          </rPr>
          <t>手動入力</t>
        </r>
      </text>
    </comment>
    <comment ref="C5" authorId="0" shapeId="0" xr:uid="{BFF4C9E3-80A1-49E3-B701-EFABFCEBDCD5}">
      <text>
        <r>
          <rPr>
            <sz val="9"/>
            <color indexed="81"/>
            <rFont val="MS P ゴシック"/>
            <family val="3"/>
            <charset val="128"/>
          </rPr>
          <t>自動表示される電気方式以外の
電気方式の場合は、手動入力すること。</t>
        </r>
      </text>
    </comment>
    <comment ref="D5" authorId="0" shapeId="0" xr:uid="{6A172CD3-1DD2-4D4B-9D49-86361ED1573F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E5" authorId="0" shapeId="0" xr:uid="{8E8B7967-5498-47E8-B3D7-27ABC23DF0C4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G5" authorId="0" shapeId="0" xr:uid="{27723120-3D1F-4A0C-99FC-0B4A8D91A4CE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I5" authorId="0" shapeId="0" xr:uid="{A1DAC900-477C-4324-9196-91B5E8B5E28E}">
      <text>
        <r>
          <rPr>
            <sz val="9"/>
            <color indexed="81"/>
            <rFont val="MS P ゴシック"/>
            <family val="3"/>
            <charset val="128"/>
          </rPr>
          <t>自動表示される電圧以外の
電圧の場合は、手動入力すること。</t>
        </r>
      </text>
    </comment>
    <comment ref="G8" authorId="0" shapeId="0" xr:uid="{09983DC7-FDA3-472E-A00A-A181E9B597D8}">
      <text>
        <r>
          <rPr>
            <sz val="9"/>
            <color indexed="81"/>
            <rFont val="MS P ゴシック"/>
            <family val="3"/>
            <charset val="128"/>
          </rPr>
          <t>電気方式や基準電圧を手動入力した場合、
またはJIS C 4304、JIS C 4306以外の
変圧器の場合は、手動入力</t>
        </r>
      </text>
    </comment>
    <comment ref="A11" authorId="0" shapeId="0" xr:uid="{2313C057-F79D-4741-8EBC-CC4E6EE7FCC1}">
      <text>
        <r>
          <rPr>
            <sz val="9"/>
            <color indexed="81"/>
            <rFont val="MS P ゴシック"/>
            <family val="3"/>
            <charset val="128"/>
          </rPr>
          <t>茶本 P.113より、電気事業者に確認して
変圧器一次側の短絡電流より求める事が原則。
ただし、不明な場合は主遮断器の定格遮断電流から求める。
定格遮断電流はリストより選択するが、通常は12.5kAを選択。</t>
        </r>
      </text>
    </comment>
    <comment ref="B11" authorId="0" shapeId="0" xr:uid="{4CEC7C73-C6B1-498E-8477-36D3EDAFDAF0}">
      <text>
        <r>
          <rPr>
            <sz val="9"/>
            <color indexed="81"/>
            <rFont val="MS P ゴシック"/>
            <family val="3"/>
            <charset val="128"/>
          </rPr>
          <t>自動表示される電圧以外の
電圧の場合は、手動入力すること。</t>
        </r>
      </text>
    </comment>
    <comment ref="C11" authorId="0" shapeId="0" xr:uid="{80573F03-201D-42F5-8DF3-1F539E48CF26}">
      <text>
        <r>
          <rPr>
            <sz val="9"/>
            <color indexed="81"/>
            <rFont val="MS P ゴシック"/>
            <family val="3"/>
            <charset val="128"/>
          </rPr>
          <t>計算式：
√3×遮断電流×電圧</t>
        </r>
      </text>
    </comment>
    <comment ref="D11" authorId="0" shapeId="0" xr:uid="{6E526C5E-8B86-47B8-808B-6E310B4B685E}">
      <text>
        <r>
          <rPr>
            <sz val="9"/>
            <color indexed="81"/>
            <rFont val="MS P ゴシック"/>
            <family val="3"/>
            <charset val="128"/>
          </rPr>
          <t>計算式：
基準容量/受電点遮断容量×100</t>
        </r>
      </text>
    </comment>
    <comment ref="I11" authorId="0" shapeId="0" xr:uid="{0786C739-9D53-4D52-9D80-05C066A010B5}">
      <text>
        <r>
          <rPr>
            <sz val="9"/>
            <color indexed="81"/>
            <rFont val="MS P ゴシック"/>
            <family val="3"/>
            <charset val="128"/>
          </rPr>
          <t>計算式：
基準容量/変圧器定格容量×変圧器パーセント抵抗</t>
        </r>
      </text>
    </comment>
    <comment ref="J11" authorId="0" shapeId="0" xr:uid="{B10C6F19-EE14-45CA-AAEC-32B481814F95}">
      <text>
        <r>
          <rPr>
            <sz val="9"/>
            <color indexed="81"/>
            <rFont val="MS P ゴシック"/>
            <family val="3"/>
            <charset val="128"/>
          </rPr>
          <t>計算式：
基準容量/変圧器定格容量×変圧器パーセントリアクタンス</t>
        </r>
      </text>
    </comment>
    <comment ref="L11" authorId="0" shapeId="0" xr:uid="{542407D5-6516-4FA4-B5AF-0744C0926FC5}">
      <text>
        <r>
          <rPr>
            <sz val="9"/>
            <color indexed="81"/>
            <rFont val="MS P ゴシック"/>
            <family val="3"/>
            <charset val="128"/>
          </rPr>
          <t>計算式：
変圧器パーセントリアクタンス×(基準容量/受電点遮断容量×10)</t>
        </r>
      </text>
    </comment>
    <comment ref="M11" authorId="0" shapeId="0" xr:uid="{AA0A0C24-6725-40FB-B4A8-61BFD1F250C2}">
      <text>
        <r>
          <rPr>
            <sz val="9"/>
            <color indexed="81"/>
            <rFont val="MS P ゴシック"/>
            <family val="3"/>
            <charset val="128"/>
          </rPr>
          <t>計算式：
√電源総合パーセント抵抗^2＋電源総合パーセントリアクタンス^2</t>
        </r>
      </text>
    </comment>
    <comment ref="N11" authorId="0" shapeId="0" xr:uid="{D57B509C-9809-403B-A705-591087C1BFAE}">
      <text>
        <r>
          <rPr>
            <sz val="9"/>
            <color indexed="81"/>
            <rFont val="MS P ゴシック"/>
            <family val="3"/>
            <charset val="128"/>
          </rPr>
          <t>計算式：
基準容量×100/基準電圧×電源総合インピーダンス</t>
        </r>
      </text>
    </comment>
    <comment ref="I14" authorId="0" shapeId="0" xr:uid="{E06F4361-C406-4E82-B029-7D3CC26DCF84}">
      <text>
        <r>
          <rPr>
            <sz val="9"/>
            <color indexed="81"/>
            <rFont val="MS P ゴシック"/>
            <family val="3"/>
            <charset val="128"/>
          </rPr>
          <t>連接幹線の場合は、
この欄へ合計値を入力</t>
        </r>
      </text>
    </comment>
    <comment ref="A17" authorId="0" shapeId="0" xr:uid="{F37C9CB0-2B50-47BC-A751-2662539B0F05}">
      <text>
        <r>
          <rPr>
            <sz val="9"/>
            <color indexed="81"/>
            <rFont val="MS P ゴシック"/>
            <family val="3"/>
            <charset val="128"/>
          </rPr>
          <t>盤名称または分岐点を
手動入力</t>
        </r>
      </text>
    </comment>
    <comment ref="C17" authorId="0" shapeId="0" xr:uid="{F78DD62F-7557-491D-A931-18E0F3D875B0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F17" authorId="0" shapeId="0" xr:uid="{96934116-811A-488A-B140-230159FA4677}">
      <text>
        <r>
          <rPr>
            <sz val="9"/>
            <color indexed="81"/>
            <rFont val="MS P ゴシック"/>
            <family val="3"/>
            <charset val="128"/>
          </rPr>
          <t>手動入力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9087DCA2-330B-4266-907E-6F38E0BA88EA}">
      <text>
        <r>
          <rPr>
            <sz val="9"/>
            <color indexed="81"/>
            <rFont val="MS P ゴシック"/>
            <family val="3"/>
            <charset val="128"/>
          </rPr>
          <t>手動入力</t>
        </r>
      </text>
    </comment>
    <comment ref="C5" authorId="0" shapeId="0" xr:uid="{932A7DB3-CAA6-456E-A87D-B6C2EEBFA7EF}">
      <text>
        <r>
          <rPr>
            <sz val="9"/>
            <color indexed="81"/>
            <rFont val="MS P ゴシック"/>
            <family val="3"/>
            <charset val="128"/>
          </rPr>
          <t>自動表示される電気方式以外の
電気方式の場合は、手動入力すること。</t>
        </r>
      </text>
    </comment>
    <comment ref="D5" authorId="0" shapeId="0" xr:uid="{370711F4-2C30-458C-9CE4-8D54A5FE90DF}">
      <text>
        <r>
          <rPr>
            <sz val="9"/>
            <color indexed="81"/>
            <rFont val="MS P ゴシック"/>
            <family val="3"/>
            <charset val="128"/>
          </rPr>
          <t>単相変圧器の計算書へ入力</t>
        </r>
      </text>
    </comment>
    <comment ref="E5" authorId="0" shapeId="0" xr:uid="{3BB93993-003C-4C6E-B49B-F0E785718F60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G5" authorId="0" shapeId="0" xr:uid="{77AF58B1-151C-4D7F-83F7-4958A3C21D44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I5" authorId="0" shapeId="0" xr:uid="{13F779C5-DBBB-4E2E-8F23-0A03341AE77C}">
      <text>
        <r>
          <rPr>
            <sz val="9"/>
            <color indexed="81"/>
            <rFont val="MS P ゴシック"/>
            <family val="3"/>
            <charset val="128"/>
          </rPr>
          <t>自動表示される電圧以外の
電圧の場合は、手動入力すること。</t>
        </r>
      </text>
    </comment>
    <comment ref="G8" authorId="0" shapeId="0" xr:uid="{E2FE6047-1D0E-4DE2-B83F-990403F621B6}">
      <text>
        <r>
          <rPr>
            <sz val="9"/>
            <color indexed="81"/>
            <rFont val="MS P ゴシック"/>
            <family val="3"/>
            <charset val="128"/>
          </rPr>
          <t>電気方式や基準電圧を手動入力した場合、
またはJEC 2200以外の変圧器の場合は、
手動入力</t>
        </r>
      </text>
    </comment>
    <comment ref="A11" authorId="0" shapeId="0" xr:uid="{D6FDC603-8DCF-47A9-BC05-3E8F9867C3E9}">
      <text>
        <r>
          <rPr>
            <sz val="9"/>
            <color indexed="81"/>
            <rFont val="MS P ゴシック"/>
            <family val="3"/>
            <charset val="128"/>
          </rPr>
          <t>茶本 P.113より、電気事業者に確認して
変圧器一次側の短絡電流より求める事が原則。
ただし、不明な場合は主遮断器の定格遮断電流から求める。
定格遮断電流はリストより選択するが、通常は12.5kAを選択。</t>
        </r>
      </text>
    </comment>
    <comment ref="B11" authorId="0" shapeId="0" xr:uid="{3CB2A68A-0EFC-471C-9120-B9D083E98D45}">
      <text>
        <r>
          <rPr>
            <sz val="9"/>
            <color indexed="81"/>
            <rFont val="MS P ゴシック"/>
            <family val="3"/>
            <charset val="128"/>
          </rPr>
          <t>自動表示される電圧以外の
電圧の場合は、手動入力すること。</t>
        </r>
      </text>
    </comment>
    <comment ref="C11" authorId="0" shapeId="0" xr:uid="{CC3B0FA6-1B54-41A8-ADB4-29EC7F624B4D}">
      <text>
        <r>
          <rPr>
            <sz val="9"/>
            <color indexed="81"/>
            <rFont val="MS P ゴシック"/>
            <family val="3"/>
            <charset val="128"/>
          </rPr>
          <t>計算式：
√3×遮断電流×電圧</t>
        </r>
      </text>
    </comment>
    <comment ref="D11" authorId="0" shapeId="0" xr:uid="{0B900514-5F4A-4AF4-B550-2A737501DFEA}">
      <text>
        <r>
          <rPr>
            <sz val="9"/>
            <color indexed="81"/>
            <rFont val="MS P ゴシック"/>
            <family val="3"/>
            <charset val="128"/>
          </rPr>
          <t>計算式：
基準容量/受電点遮断容量×100</t>
        </r>
      </text>
    </comment>
    <comment ref="I11" authorId="0" shapeId="0" xr:uid="{585688BB-D4C7-412C-9229-1978B15FCA21}">
      <text>
        <r>
          <rPr>
            <sz val="9"/>
            <color indexed="81"/>
            <rFont val="MS P ゴシック"/>
            <family val="3"/>
            <charset val="128"/>
          </rPr>
          <t>計算式：
基準容量/変圧器定格容量×変圧器パーセント抵抗</t>
        </r>
      </text>
    </comment>
    <comment ref="J11" authorId="0" shapeId="0" xr:uid="{DED9C20E-4C29-4130-BBCE-60007DF93F61}">
      <text>
        <r>
          <rPr>
            <sz val="9"/>
            <color indexed="81"/>
            <rFont val="MS P ゴシック"/>
            <family val="3"/>
            <charset val="128"/>
          </rPr>
          <t>計算式：
基準容量/変圧器定格容量×変圧器パーセントリアクタンス</t>
        </r>
      </text>
    </comment>
    <comment ref="L11" authorId="0" shapeId="0" xr:uid="{BCF67987-7B32-4780-AAA8-F7FACA8DBE1D}">
      <text>
        <r>
          <rPr>
            <sz val="9"/>
            <color indexed="81"/>
            <rFont val="MS P ゴシック"/>
            <family val="3"/>
            <charset val="128"/>
          </rPr>
          <t>計算式：
変圧器パーセントリアクタンス×(基準容量/受電点遮断容量×10)</t>
        </r>
      </text>
    </comment>
    <comment ref="M11" authorId="0" shapeId="0" xr:uid="{9852C056-BD8C-4F78-9417-60C75C28065E}">
      <text>
        <r>
          <rPr>
            <sz val="9"/>
            <color indexed="81"/>
            <rFont val="MS P ゴシック"/>
            <family val="3"/>
            <charset val="128"/>
          </rPr>
          <t>計算式：
√電源総合パーセント抵抗^2＋電源総合パーセントリアクタンス^2</t>
        </r>
      </text>
    </comment>
    <comment ref="N11" authorId="0" shapeId="0" xr:uid="{289D80B8-45B4-47DA-9308-A817CD023E8C}">
      <text>
        <r>
          <rPr>
            <sz val="9"/>
            <color indexed="81"/>
            <rFont val="MS P ゴシック"/>
            <family val="3"/>
            <charset val="128"/>
          </rPr>
          <t>計算式：
基準容量×100/基準電圧×電源総合インピーダンス</t>
        </r>
      </text>
    </comment>
    <comment ref="I14" authorId="0" shapeId="0" xr:uid="{7324E13E-F632-452C-9EA8-18BFE19F0CB7}">
      <text>
        <r>
          <rPr>
            <sz val="9"/>
            <color indexed="81"/>
            <rFont val="MS P ゴシック"/>
            <family val="3"/>
            <charset val="128"/>
          </rPr>
          <t>連接幹線の場合は、
この欄へ合計値を入力</t>
        </r>
      </text>
    </comment>
    <comment ref="A17" authorId="0" shapeId="0" xr:uid="{345E9945-0870-425A-BEA6-CC9931E739E6}">
      <text>
        <r>
          <rPr>
            <sz val="9"/>
            <color indexed="81"/>
            <rFont val="MS P ゴシック"/>
            <family val="3"/>
            <charset val="128"/>
          </rPr>
          <t>盤名称または分岐点を
手動入力</t>
        </r>
      </text>
    </comment>
    <comment ref="C17" authorId="0" shapeId="0" xr:uid="{79C2B823-CCD9-4EF2-AC16-822A2A40C9AE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F17" authorId="0" shapeId="0" xr:uid="{5F551ECA-AC96-44F5-A226-E413786F9950}">
      <text>
        <r>
          <rPr>
            <sz val="9"/>
            <color indexed="81"/>
            <rFont val="MS P ゴシック"/>
            <family val="3"/>
            <charset val="128"/>
          </rPr>
          <t>手動入力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E7640F04-E41C-479B-9CAC-5C1205AC2636}">
      <text>
        <r>
          <rPr>
            <sz val="9"/>
            <color indexed="81"/>
            <rFont val="MS P ゴシック"/>
            <family val="3"/>
            <charset val="128"/>
          </rPr>
          <t>手動入力</t>
        </r>
      </text>
    </comment>
    <comment ref="C5" authorId="0" shapeId="0" xr:uid="{49258B2B-F4DD-4BE9-951F-ABBFB6511AB1}">
      <text>
        <r>
          <rPr>
            <sz val="9"/>
            <color indexed="81"/>
            <rFont val="MS P ゴシック"/>
            <family val="3"/>
            <charset val="128"/>
          </rPr>
          <t>自動表示される電気方式以外の
電気方式の場合は、手動入力すること。</t>
        </r>
      </text>
    </comment>
    <comment ref="D5" authorId="0" shapeId="0" xr:uid="{05CA4F02-AA74-42CC-A13A-DF629D95C7B4}">
      <text>
        <r>
          <rPr>
            <sz val="9"/>
            <color indexed="81"/>
            <rFont val="MS P ゴシック"/>
            <family val="3"/>
            <charset val="128"/>
          </rPr>
          <t>単相変圧器の計算書へ入力</t>
        </r>
      </text>
    </comment>
    <comment ref="E5" authorId="0" shapeId="0" xr:uid="{E9439E7F-FB81-44D4-9C33-79F90FF15809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G5" authorId="0" shapeId="0" xr:uid="{8B284D25-AE08-4D4E-B928-368BB7E61E23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I5" authorId="0" shapeId="0" xr:uid="{3C710D3A-7C1D-4F09-A8B9-8BF6547CCBE1}">
      <text>
        <r>
          <rPr>
            <sz val="9"/>
            <color indexed="81"/>
            <rFont val="MS P ゴシック"/>
            <family val="3"/>
            <charset val="128"/>
          </rPr>
          <t>自動表示される電圧以外の
電圧の場合は、手動入力すること。</t>
        </r>
      </text>
    </comment>
    <comment ref="G8" authorId="0" shapeId="0" xr:uid="{8BF00A4E-96C6-4BEF-B6B5-7CF5D6756D11}">
      <text>
        <r>
          <rPr>
            <sz val="9"/>
            <color indexed="81"/>
            <rFont val="MS P ゴシック"/>
            <family val="3"/>
            <charset val="128"/>
          </rPr>
          <t>電気方式や基準電圧を手動入力した場合、
またはJIS C 4304、JIS C 4306以外の
変圧器の場合は、手動入力</t>
        </r>
      </text>
    </comment>
    <comment ref="A11" authorId="0" shapeId="0" xr:uid="{890CF5A9-2432-4324-8696-457B3011B356}">
      <text>
        <r>
          <rPr>
            <sz val="9"/>
            <color indexed="81"/>
            <rFont val="MS P ゴシック"/>
            <family val="3"/>
            <charset val="128"/>
          </rPr>
          <t>茶本 P.113より、電気事業者に確認して
変圧器一次側の短絡電流より求める事が原則。
ただし、不明な場合は主遮断器の定格遮断電流から求める。
定格遮断電流はリストより選択するが、通常は12.5kAを選択。</t>
        </r>
      </text>
    </comment>
    <comment ref="B11" authorId="0" shapeId="0" xr:uid="{10E2B263-B602-4AA1-977E-44C53EA1BB8B}">
      <text>
        <r>
          <rPr>
            <sz val="9"/>
            <color indexed="81"/>
            <rFont val="MS P ゴシック"/>
            <family val="3"/>
            <charset val="128"/>
          </rPr>
          <t>自動表示される電圧以外の
電圧の場合は、手動入力すること。</t>
        </r>
      </text>
    </comment>
    <comment ref="C11" authorId="0" shapeId="0" xr:uid="{8974CE97-8303-4490-88EC-841AF0C29456}">
      <text>
        <r>
          <rPr>
            <sz val="9"/>
            <color indexed="81"/>
            <rFont val="MS P ゴシック"/>
            <family val="3"/>
            <charset val="128"/>
          </rPr>
          <t>計算式：
√3×遮断電流×電圧</t>
        </r>
      </text>
    </comment>
    <comment ref="D11" authorId="0" shapeId="0" xr:uid="{4117029E-2869-4AA5-B2CE-C1E49053DD63}">
      <text>
        <r>
          <rPr>
            <sz val="9"/>
            <color indexed="81"/>
            <rFont val="MS P ゴシック"/>
            <family val="3"/>
            <charset val="128"/>
          </rPr>
          <t>計算式：
基準容量/受電点遮断容量×100</t>
        </r>
      </text>
    </comment>
    <comment ref="I11" authorId="0" shapeId="0" xr:uid="{D216D61C-5787-406C-964D-48D15D1EC0E9}">
      <text>
        <r>
          <rPr>
            <sz val="9"/>
            <color indexed="81"/>
            <rFont val="MS P ゴシック"/>
            <family val="3"/>
            <charset val="128"/>
          </rPr>
          <t>計算式：
基準容量/変圧器定格容量×変圧器パーセント抵抗</t>
        </r>
      </text>
    </comment>
    <comment ref="J11" authorId="0" shapeId="0" xr:uid="{85E6A05D-9597-45E9-B064-FE3D3A86C66C}">
      <text>
        <r>
          <rPr>
            <sz val="9"/>
            <color indexed="81"/>
            <rFont val="MS P ゴシック"/>
            <family val="3"/>
            <charset val="128"/>
          </rPr>
          <t>計算式：
基準容量/変圧器定格容量×変圧器パーセントリアクタンス</t>
        </r>
      </text>
    </comment>
    <comment ref="L11" authorId="0" shapeId="0" xr:uid="{6283383C-4C3A-4FDB-A46D-A5C0EADA17CB}">
      <text>
        <r>
          <rPr>
            <sz val="9"/>
            <color indexed="81"/>
            <rFont val="MS P ゴシック"/>
            <family val="3"/>
            <charset val="128"/>
          </rPr>
          <t>計算式：
(電源パーセントインピーダンス＋変圧器パーセントリアクタンス)×電動機パーセントインピーダンス
/電源パーセントインピーダンス＋変圧器パーセントリアクタンス＋電動機パーセントインピーダンス</t>
        </r>
      </text>
    </comment>
    <comment ref="M11" authorId="0" shapeId="0" xr:uid="{3B033BFB-559A-49E7-A6E6-ABDC1B8E3967}">
      <text>
        <r>
          <rPr>
            <sz val="9"/>
            <color indexed="81"/>
            <rFont val="MS P ゴシック"/>
            <family val="3"/>
            <charset val="128"/>
          </rPr>
          <t>計算式：
√電源総合パーセント抵抗^2＋電源総合パーセントリアクタンス^2</t>
        </r>
      </text>
    </comment>
    <comment ref="N11" authorId="0" shapeId="0" xr:uid="{887CB32B-B7C9-4CA5-9E95-A500DB465D0D}">
      <text>
        <r>
          <rPr>
            <sz val="9"/>
            <color indexed="81"/>
            <rFont val="MS P ゴシック"/>
            <family val="3"/>
            <charset val="128"/>
          </rPr>
          <t>計算式：
基準容量×100/√3×基準電圧×電源総合インピーダンス</t>
        </r>
      </text>
    </comment>
    <comment ref="I14" authorId="0" shapeId="0" xr:uid="{0E5F05ED-543D-49BB-A62D-13D34F755B2C}">
      <text>
        <r>
          <rPr>
            <sz val="9"/>
            <color indexed="81"/>
            <rFont val="MS P ゴシック"/>
            <family val="3"/>
            <charset val="128"/>
          </rPr>
          <t>連接幹線の場合は、
この欄へ合計値を入力</t>
        </r>
      </text>
    </comment>
    <comment ref="A17" authorId="0" shapeId="0" xr:uid="{9AB25637-4513-484E-81CE-0515EDB8D3C0}">
      <text>
        <r>
          <rPr>
            <sz val="9"/>
            <color indexed="81"/>
            <rFont val="MS P ゴシック"/>
            <family val="3"/>
            <charset val="128"/>
          </rPr>
          <t>盤名称または分岐点を
手動入力</t>
        </r>
      </text>
    </comment>
    <comment ref="C17" authorId="0" shapeId="0" xr:uid="{6C84DBD3-B31F-457E-8CCC-CEECFCBD86FB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F17" authorId="0" shapeId="0" xr:uid="{36DB1464-FBEC-43A1-AC7B-F48990A153DC}">
      <text>
        <r>
          <rPr>
            <sz val="9"/>
            <color indexed="81"/>
            <rFont val="MS P ゴシック"/>
            <family val="3"/>
            <charset val="128"/>
          </rPr>
          <t>手動入力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<sst xmlns="http://schemas.openxmlformats.org/spreadsheetml/2006/main" count="731" uniqueCount="210">
  <si>
    <t>配線保護用遮断器定格遮断容量</t>
    <rPh sb="0" eb="2">
      <t>ハイセン</t>
    </rPh>
    <phoneticPr fontId="18"/>
  </si>
  <si>
    <t>％X</t>
  </si>
  <si>
    <t>％R</t>
  </si>
  <si>
    <t>周波数</t>
    <rPh sb="0" eb="3">
      <t>シュウハスウ</t>
    </rPh>
    <phoneticPr fontId="18"/>
  </si>
  <si>
    <t>電気方式</t>
    <rPh sb="0" eb="2">
      <t>デンキ</t>
    </rPh>
    <rPh sb="2" eb="4">
      <t>ホウシキ</t>
    </rPh>
    <phoneticPr fontId="18"/>
  </si>
  <si>
    <t>変圧器名称</t>
    <rPh sb="0" eb="3">
      <t>ヘンアツキ</t>
    </rPh>
    <rPh sb="3" eb="5">
      <t>メイショウ</t>
    </rPh>
    <phoneticPr fontId="18"/>
  </si>
  <si>
    <t>基準容量</t>
  </si>
  <si>
    <t>遮断器
設置位置</t>
    <rPh sb="0" eb="3">
      <t>シャダンキ</t>
    </rPh>
    <rPh sb="4" eb="6">
      <t>セッチ</t>
    </rPh>
    <rPh sb="6" eb="8">
      <t>イチ</t>
    </rPh>
    <phoneticPr fontId="18"/>
  </si>
  <si>
    <t>基準電圧</t>
  </si>
  <si>
    <t>主遮断器定格遮断電流</t>
    <rPh sb="0" eb="1">
      <t>シュ</t>
    </rPh>
    <rPh sb="1" eb="4">
      <t>シャダンキ</t>
    </rPh>
    <phoneticPr fontId="18"/>
  </si>
  <si>
    <t>こう長</t>
  </si>
  <si>
    <t>E</t>
  </si>
  <si>
    <t>変圧器種別</t>
    <rPh sb="0" eb="3">
      <t>ヘンアツキ</t>
    </rPh>
    <phoneticPr fontId="18"/>
  </si>
  <si>
    <t>変圧器定格容量</t>
    <rPh sb="0" eb="3">
      <t>ヘンアツキ</t>
    </rPh>
    <phoneticPr fontId="18"/>
  </si>
  <si>
    <t>電源％インピーダンス</t>
    <rPh sb="0" eb="2">
      <t>デンゲン</t>
    </rPh>
    <phoneticPr fontId="18"/>
  </si>
  <si>
    <t>変圧器％インピーダンス</t>
    <rPh sb="0" eb="3">
      <t>ヘンアツキ</t>
    </rPh>
    <phoneticPr fontId="18"/>
  </si>
  <si>
    <t>電線％インピーダンス</t>
    <rPh sb="0" eb="2">
      <t>デンセン</t>
    </rPh>
    <phoneticPr fontId="18"/>
  </si>
  <si>
    <r>
      <t>％Z</t>
    </r>
    <r>
      <rPr>
        <vertAlign val="subscript"/>
        <sz val="9"/>
        <rFont val="ＭＳ 明朝"/>
        <family val="1"/>
        <charset val="128"/>
      </rPr>
      <t>L</t>
    </r>
  </si>
  <si>
    <t>受電点
遮断容量</t>
  </si>
  <si>
    <t>種別
太さ</t>
    <rPh sb="3" eb="4">
      <t>フト</t>
    </rPh>
    <phoneticPr fontId="10"/>
  </si>
  <si>
    <t>電　　　　　　　　路</t>
    <rPh sb="0" eb="1">
      <t>イカズチ</t>
    </rPh>
    <rPh sb="9" eb="10">
      <t>ミチ</t>
    </rPh>
    <phoneticPr fontId="18"/>
  </si>
  <si>
    <t>受　変　電　設　備</t>
    <rPh sb="0" eb="1">
      <t>ウケ</t>
    </rPh>
    <rPh sb="2" eb="3">
      <t>ヘン</t>
    </rPh>
    <rPh sb="4" eb="5">
      <t>イカズチ</t>
    </rPh>
    <rPh sb="6" eb="7">
      <t>セツ</t>
    </rPh>
    <rPh sb="8" eb="9">
      <t>ビ</t>
    </rPh>
    <phoneticPr fontId="18"/>
  </si>
  <si>
    <t>変圧器
1次側電圧</t>
  </si>
  <si>
    <t>[Hz]</t>
  </si>
  <si>
    <t>[kA]</t>
  </si>
  <si>
    <t>[V]</t>
  </si>
  <si>
    <t>[kVA]</t>
  </si>
  <si>
    <t>[m]</t>
  </si>
  <si>
    <t>[Ω/km]</t>
  </si>
  <si>
    <r>
      <t>P</t>
    </r>
    <r>
      <rPr>
        <vertAlign val="subscript"/>
        <sz val="9"/>
        <rFont val="ＭＳ 明朝"/>
        <family val="1"/>
        <charset val="128"/>
      </rPr>
      <t>T</t>
    </r>
    <r>
      <rPr>
        <sz val="9"/>
        <rFont val="ＭＳ 明朝"/>
        <family val="1"/>
      </rPr>
      <t>[kVA]</t>
    </r>
    <phoneticPr fontId="18"/>
  </si>
  <si>
    <r>
      <t>V</t>
    </r>
    <r>
      <rPr>
        <vertAlign val="subscript"/>
        <sz val="9"/>
        <rFont val="ＭＳ 明朝"/>
        <family val="1"/>
        <charset val="128"/>
      </rPr>
      <t>B</t>
    </r>
    <r>
      <rPr>
        <sz val="9"/>
        <rFont val="ＭＳ 明朝"/>
        <family val="1"/>
      </rPr>
      <t>[V]</t>
    </r>
    <phoneticPr fontId="18"/>
  </si>
  <si>
    <r>
      <t>基準容量換算前 ％Z</t>
    </r>
    <r>
      <rPr>
        <vertAlign val="subscript"/>
        <sz val="9"/>
        <rFont val="ＭＳ 明朝"/>
        <family val="1"/>
        <charset val="128"/>
      </rPr>
      <t>T*</t>
    </r>
    <rPh sb="6" eb="7">
      <t>マエ</t>
    </rPh>
    <phoneticPr fontId="10"/>
  </si>
  <si>
    <r>
      <t>％R</t>
    </r>
    <r>
      <rPr>
        <vertAlign val="subscript"/>
        <sz val="9"/>
        <rFont val="ＭＳ 明朝"/>
        <family val="1"/>
        <charset val="128"/>
      </rPr>
      <t>T*</t>
    </r>
    <phoneticPr fontId="18"/>
  </si>
  <si>
    <r>
      <t>％X</t>
    </r>
    <r>
      <rPr>
        <vertAlign val="subscript"/>
        <sz val="9"/>
        <rFont val="ＭＳ 明朝"/>
        <family val="1"/>
        <charset val="128"/>
      </rPr>
      <t>T*</t>
    </r>
    <phoneticPr fontId="18"/>
  </si>
  <si>
    <r>
      <t>％Z</t>
    </r>
    <r>
      <rPr>
        <vertAlign val="subscript"/>
        <sz val="9"/>
        <rFont val="ＭＳ 明朝"/>
        <family val="1"/>
        <charset val="128"/>
      </rPr>
      <t>T</t>
    </r>
    <phoneticPr fontId="18"/>
  </si>
  <si>
    <r>
      <t>％R</t>
    </r>
    <r>
      <rPr>
        <vertAlign val="subscript"/>
        <sz val="9"/>
        <rFont val="ＭＳ 明朝"/>
        <family val="1"/>
        <charset val="128"/>
      </rPr>
      <t>T</t>
    </r>
    <phoneticPr fontId="18"/>
  </si>
  <si>
    <r>
      <t>％X</t>
    </r>
    <r>
      <rPr>
        <vertAlign val="subscript"/>
        <sz val="9"/>
        <rFont val="ＭＳ 明朝"/>
        <family val="1"/>
        <charset val="128"/>
      </rPr>
      <t>T</t>
    </r>
    <phoneticPr fontId="18"/>
  </si>
  <si>
    <r>
      <t>I</t>
    </r>
    <r>
      <rPr>
        <vertAlign val="subscript"/>
        <sz val="9"/>
        <rFont val="ＭＳ 明朝"/>
        <family val="1"/>
        <charset val="128"/>
      </rPr>
      <t>L</t>
    </r>
    <phoneticPr fontId="18"/>
  </si>
  <si>
    <r>
      <t>P</t>
    </r>
    <r>
      <rPr>
        <vertAlign val="subscript"/>
        <sz val="9"/>
        <rFont val="ＭＳ 明朝"/>
        <family val="1"/>
        <charset val="128"/>
      </rPr>
      <t>L</t>
    </r>
    <phoneticPr fontId="18"/>
  </si>
  <si>
    <r>
      <t>％R</t>
    </r>
    <r>
      <rPr>
        <vertAlign val="subscript"/>
        <sz val="9"/>
        <rFont val="ＭＳ 明朝"/>
        <family val="1"/>
        <charset val="128"/>
      </rPr>
      <t>S</t>
    </r>
    <phoneticPr fontId="18"/>
  </si>
  <si>
    <r>
      <t>％X</t>
    </r>
    <r>
      <rPr>
        <vertAlign val="subscript"/>
        <sz val="9"/>
        <rFont val="ＭＳ 明朝"/>
        <family val="1"/>
        <charset val="128"/>
      </rPr>
      <t>S</t>
    </r>
    <phoneticPr fontId="18"/>
  </si>
  <si>
    <r>
      <t>％Z</t>
    </r>
    <r>
      <rPr>
        <vertAlign val="subscript"/>
        <sz val="9"/>
        <rFont val="ＭＳ 明朝"/>
        <family val="1"/>
        <charset val="128"/>
      </rPr>
      <t>S</t>
    </r>
    <phoneticPr fontId="18"/>
  </si>
  <si>
    <r>
      <t>R</t>
    </r>
    <r>
      <rPr>
        <vertAlign val="subscript"/>
        <sz val="9"/>
        <rFont val="ＭＳ 明朝"/>
        <family val="1"/>
        <charset val="128"/>
      </rPr>
      <t>W</t>
    </r>
    <phoneticPr fontId="18"/>
  </si>
  <si>
    <r>
      <t>X</t>
    </r>
    <r>
      <rPr>
        <vertAlign val="subscript"/>
        <sz val="9"/>
        <rFont val="ＭＳ 明朝"/>
        <family val="1"/>
        <charset val="128"/>
      </rPr>
      <t>W</t>
    </r>
    <phoneticPr fontId="18"/>
  </si>
  <si>
    <r>
      <t>％R</t>
    </r>
    <r>
      <rPr>
        <vertAlign val="subscript"/>
        <sz val="9"/>
        <rFont val="ＭＳ 明朝"/>
        <family val="1"/>
        <charset val="128"/>
      </rPr>
      <t>W</t>
    </r>
    <phoneticPr fontId="18"/>
  </si>
  <si>
    <r>
      <t>％Z</t>
    </r>
    <r>
      <rPr>
        <vertAlign val="subscript"/>
        <sz val="9"/>
        <rFont val="ＭＳ 明朝"/>
        <family val="1"/>
        <charset val="128"/>
      </rPr>
      <t>W</t>
    </r>
    <phoneticPr fontId="18"/>
  </si>
  <si>
    <r>
      <t>％X</t>
    </r>
    <r>
      <rPr>
        <vertAlign val="subscript"/>
        <sz val="9"/>
        <rFont val="ＭＳ 明朝"/>
        <family val="1"/>
        <charset val="128"/>
      </rPr>
      <t>W</t>
    </r>
    <phoneticPr fontId="18"/>
  </si>
  <si>
    <t>％Z</t>
    <phoneticPr fontId="18"/>
  </si>
  <si>
    <r>
      <t>Z</t>
    </r>
    <r>
      <rPr>
        <vertAlign val="subscript"/>
        <sz val="9"/>
        <rFont val="ＭＳ 明朝"/>
        <family val="1"/>
        <charset val="128"/>
      </rPr>
      <t>W</t>
    </r>
    <phoneticPr fontId="18"/>
  </si>
  <si>
    <t>全％インピーダンス</t>
    <rPh sb="0" eb="1">
      <t>ゼン</t>
    </rPh>
    <phoneticPr fontId="10"/>
  </si>
  <si>
    <t>電源総合％インピーダンス</t>
    <rPh sb="0" eb="2">
      <t>デンゲン</t>
    </rPh>
    <rPh sb="2" eb="4">
      <t>ソウゴウ</t>
    </rPh>
    <phoneticPr fontId="10"/>
  </si>
  <si>
    <t>幹線保護用遮断器定格遮断容量</t>
    <phoneticPr fontId="18"/>
  </si>
  <si>
    <r>
      <t>(=％X</t>
    </r>
    <r>
      <rPr>
        <vertAlign val="subscript"/>
        <sz val="9"/>
        <rFont val="ＭＳ 明朝"/>
        <family val="1"/>
        <charset val="128"/>
      </rPr>
      <t>L</t>
    </r>
    <r>
      <rPr>
        <sz val="9"/>
        <rFont val="ＭＳ 明朝"/>
        <family val="1"/>
        <charset val="128"/>
      </rPr>
      <t>)</t>
    </r>
    <phoneticPr fontId="18"/>
  </si>
  <si>
    <r>
      <t>[mm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</rPr>
      <t>]</t>
    </r>
    <phoneticPr fontId="27"/>
  </si>
  <si>
    <r>
      <t>電    線</t>
    </r>
    <r>
      <rPr>
        <strike/>
        <sz val="9"/>
        <color rgb="FFFF0000"/>
        <rFont val="ＭＳ 明朝"/>
        <family val="1"/>
        <charset val="128"/>
      </rPr>
      <t/>
    </r>
    <phoneticPr fontId="27"/>
  </si>
  <si>
    <r>
      <t>P</t>
    </r>
    <r>
      <rPr>
        <vertAlign val="subscript"/>
        <sz val="9"/>
        <rFont val="ＭＳ 明朝"/>
        <family val="1"/>
        <charset val="128"/>
      </rPr>
      <t>B</t>
    </r>
    <r>
      <rPr>
        <sz val="9"/>
        <rFont val="ＭＳ 明朝"/>
        <family val="1"/>
        <charset val="128"/>
      </rPr>
      <t>[kVA]</t>
    </r>
    <phoneticPr fontId="27"/>
  </si>
  <si>
    <t>電動機
％インピーダンス</t>
  </si>
  <si>
    <t>基準容量
換算前</t>
    <rPh sb="0" eb="2">
      <t>キジュン</t>
    </rPh>
    <rPh sb="2" eb="4">
      <t>ヨウリョウ</t>
    </rPh>
    <rPh sb="5" eb="7">
      <t>カンザン</t>
    </rPh>
    <rPh sb="7" eb="8">
      <t>マエ</t>
    </rPh>
    <phoneticPr fontId="18"/>
  </si>
  <si>
    <r>
      <t>％Z</t>
    </r>
    <r>
      <rPr>
        <vertAlign val="subscript"/>
        <sz val="9"/>
        <rFont val="ＭＳ 明朝"/>
        <family val="1"/>
        <charset val="128"/>
      </rPr>
      <t>M</t>
    </r>
    <r>
      <rPr>
        <sz val="9"/>
        <rFont val="ＭＳ 明朝"/>
        <family val="1"/>
        <charset val="128"/>
      </rPr>
      <t xml:space="preserve">
(=％X</t>
    </r>
    <r>
      <rPr>
        <vertAlign val="subscript"/>
        <sz val="9"/>
        <rFont val="ＭＳ 明朝"/>
        <family val="1"/>
        <charset val="128"/>
      </rPr>
      <t>M</t>
    </r>
    <r>
      <rPr>
        <sz val="9"/>
        <rFont val="ＭＳ 明朝"/>
        <family val="1"/>
        <charset val="128"/>
      </rPr>
      <t>)</t>
    </r>
    <phoneticPr fontId="18"/>
  </si>
  <si>
    <r>
      <t>％Z</t>
    </r>
    <r>
      <rPr>
        <vertAlign val="subscript"/>
        <sz val="9"/>
        <rFont val="ＭＳ 明朝"/>
        <family val="1"/>
        <charset val="128"/>
      </rPr>
      <t>M*</t>
    </r>
    <phoneticPr fontId="18"/>
  </si>
  <si>
    <r>
      <t>(=％X</t>
    </r>
    <r>
      <rPr>
        <vertAlign val="subscript"/>
        <sz val="9"/>
        <rFont val="ＭＳ 明朝"/>
        <family val="1"/>
        <charset val="128"/>
      </rPr>
      <t>M*</t>
    </r>
    <r>
      <rPr>
        <sz val="9"/>
        <rFont val="ＭＳ 明朝"/>
        <family val="1"/>
        <charset val="128"/>
      </rPr>
      <t>)</t>
    </r>
    <phoneticPr fontId="18"/>
  </si>
  <si>
    <t>単（三）相
短絡電流</t>
    <rPh sb="0" eb="1">
      <t>タン</t>
    </rPh>
    <rPh sb="2" eb="3">
      <t>サン</t>
    </rPh>
    <rPh sb="4" eb="5">
      <t>ソウ</t>
    </rPh>
    <phoneticPr fontId="18"/>
  </si>
  <si>
    <t>短絡電流計算書（単相３線）</t>
    <rPh sb="0" eb="1">
      <t>タン</t>
    </rPh>
    <rPh sb="1" eb="2">
      <t>ラク</t>
    </rPh>
    <rPh sb="2" eb="3">
      <t>デン</t>
    </rPh>
    <rPh sb="3" eb="4">
      <t>ナガレ</t>
    </rPh>
    <rPh sb="4" eb="5">
      <t>ケイ</t>
    </rPh>
    <rPh sb="8" eb="10">
      <t>タンソウ</t>
    </rPh>
    <rPh sb="11" eb="12">
      <t>セン</t>
    </rPh>
    <phoneticPr fontId="21"/>
  </si>
  <si>
    <r>
      <t>短絡点X</t>
    </r>
    <r>
      <rPr>
        <vertAlign val="subscript"/>
        <sz val="9"/>
        <rFont val="ＭＳ 明朝"/>
        <family val="1"/>
        <charset val="128"/>
      </rPr>
      <t>１A</t>
    </r>
    <rPh sb="0" eb="2">
      <t>タンラク</t>
    </rPh>
    <rPh sb="2" eb="3">
      <t>テン</t>
    </rPh>
    <phoneticPr fontId="18"/>
  </si>
  <si>
    <r>
      <t>I</t>
    </r>
    <r>
      <rPr>
        <vertAlign val="subscript"/>
        <sz val="8"/>
        <rFont val="ＭＳ 明朝"/>
        <family val="1"/>
        <charset val="128"/>
      </rPr>
      <t>S１A</t>
    </r>
    <phoneticPr fontId="18"/>
  </si>
  <si>
    <r>
      <t>短絡点X</t>
    </r>
    <r>
      <rPr>
        <vertAlign val="subscript"/>
        <sz val="9"/>
        <rFont val="ＭＳ 明朝"/>
        <family val="1"/>
        <charset val="128"/>
      </rPr>
      <t>１B</t>
    </r>
    <rPh sb="0" eb="2">
      <t>タンラク</t>
    </rPh>
    <rPh sb="2" eb="3">
      <t>テン</t>
    </rPh>
    <phoneticPr fontId="18"/>
  </si>
  <si>
    <r>
      <t>I</t>
    </r>
    <r>
      <rPr>
        <vertAlign val="subscript"/>
        <sz val="9"/>
        <rFont val="ＭＳ 明朝"/>
        <family val="1"/>
        <charset val="128"/>
      </rPr>
      <t>S１B</t>
    </r>
    <phoneticPr fontId="18"/>
  </si>
  <si>
    <t>短絡電流計算書（三相３線）</t>
    <rPh sb="0" eb="1">
      <t>タン</t>
    </rPh>
    <rPh sb="1" eb="2">
      <t>ラク</t>
    </rPh>
    <rPh sb="2" eb="3">
      <t>デン</t>
    </rPh>
    <rPh sb="3" eb="4">
      <t>ナガレ</t>
    </rPh>
    <rPh sb="4" eb="5">
      <t>ケイ</t>
    </rPh>
    <rPh sb="8" eb="10">
      <t>サンソウ</t>
    </rPh>
    <rPh sb="11" eb="12">
      <t>セン</t>
    </rPh>
    <phoneticPr fontId="21"/>
  </si>
  <si>
    <r>
      <t>短絡点X</t>
    </r>
    <r>
      <rPr>
        <vertAlign val="subscript"/>
        <sz val="9"/>
        <rFont val="ＭＳ 明朝"/>
        <family val="1"/>
        <charset val="128"/>
      </rPr>
      <t>３A</t>
    </r>
    <rPh sb="0" eb="2">
      <t>タンラク</t>
    </rPh>
    <rPh sb="2" eb="3">
      <t>テン</t>
    </rPh>
    <phoneticPr fontId="18"/>
  </si>
  <si>
    <r>
      <t>I</t>
    </r>
    <r>
      <rPr>
        <vertAlign val="subscript"/>
        <sz val="8"/>
        <rFont val="ＭＳ 明朝"/>
        <family val="1"/>
        <charset val="128"/>
      </rPr>
      <t>S３A</t>
    </r>
    <phoneticPr fontId="18"/>
  </si>
  <si>
    <r>
      <t>短絡点X</t>
    </r>
    <r>
      <rPr>
        <vertAlign val="subscript"/>
        <sz val="9"/>
        <rFont val="ＭＳ 明朝"/>
        <family val="1"/>
        <charset val="128"/>
      </rPr>
      <t>３B</t>
    </r>
    <rPh sb="0" eb="2">
      <t>タンラク</t>
    </rPh>
    <rPh sb="2" eb="3">
      <t>テン</t>
    </rPh>
    <phoneticPr fontId="18"/>
  </si>
  <si>
    <r>
      <t>I</t>
    </r>
    <r>
      <rPr>
        <vertAlign val="subscript"/>
        <sz val="9"/>
        <rFont val="ＭＳ 明朝"/>
        <family val="1"/>
        <charset val="128"/>
      </rPr>
      <t>S３B</t>
    </r>
    <phoneticPr fontId="18"/>
  </si>
  <si>
    <t>周波数</t>
    <rPh sb="0" eb="3">
      <t>シュウハスウ</t>
    </rPh>
    <phoneticPr fontId="27"/>
  </si>
  <si>
    <t>油入</t>
    <rPh sb="0" eb="2">
      <t>ユイ</t>
    </rPh>
    <phoneticPr fontId="27"/>
  </si>
  <si>
    <t>モールド</t>
    <phoneticPr fontId="27"/>
  </si>
  <si>
    <t>変圧器容量</t>
    <rPh sb="0" eb="3">
      <t>ヘンアツキ</t>
    </rPh>
    <rPh sb="3" eb="5">
      <t>ヨウリョウ</t>
    </rPh>
    <phoneticPr fontId="27"/>
  </si>
  <si>
    <t>%RT</t>
    <phoneticPr fontId="27"/>
  </si>
  <si>
    <t>%XT</t>
    <phoneticPr fontId="27"/>
  </si>
  <si>
    <t>%ZT</t>
    <phoneticPr fontId="27"/>
  </si>
  <si>
    <t>短絡電流[kA]</t>
    <rPh sb="0" eb="4">
      <t>タンラクデンリュウ</t>
    </rPh>
    <phoneticPr fontId="27"/>
  </si>
  <si>
    <t>表2-14(c) スコット変圧器のパーセント抵抗、パーセントリアクタンス、短絡電流</t>
    <rPh sb="0" eb="1">
      <t>ヒョウ</t>
    </rPh>
    <rPh sb="13" eb="16">
      <t>ヘンアツキ</t>
    </rPh>
    <rPh sb="22" eb="24">
      <t>テイコウ</t>
    </rPh>
    <rPh sb="37" eb="41">
      <t>タンラクデンリュウ</t>
    </rPh>
    <phoneticPr fontId="27"/>
  </si>
  <si>
    <t>表2-14(a),(b) 単相変圧器のパーセント抵抗、パーセントリアクタンス、短絡電流</t>
    <rPh sb="0" eb="1">
      <t>ヒョウ</t>
    </rPh>
    <rPh sb="13" eb="15">
      <t>タンソウ</t>
    </rPh>
    <rPh sb="15" eb="18">
      <t>ヘンアツキ</t>
    </rPh>
    <rPh sb="24" eb="26">
      <t>テイコウ</t>
    </rPh>
    <rPh sb="39" eb="43">
      <t>タンラクデンリュウ</t>
    </rPh>
    <phoneticPr fontId="27"/>
  </si>
  <si>
    <t>表2-14(a),(b) 三相変圧器のパーセント抵抗、パーセントリアクタンス、短絡電流</t>
    <rPh sb="0" eb="1">
      <t>ヒョウ</t>
    </rPh>
    <rPh sb="13" eb="15">
      <t>サンソウ</t>
    </rPh>
    <rPh sb="15" eb="18">
      <t>ヘンアツキ</t>
    </rPh>
    <rPh sb="24" eb="26">
      <t>テイコウ</t>
    </rPh>
    <rPh sb="39" eb="43">
      <t>タンラクデンリュウ</t>
    </rPh>
    <phoneticPr fontId="27"/>
  </si>
  <si>
    <t>（単相）</t>
    <rPh sb="1" eb="3">
      <t>タンソウ</t>
    </rPh>
    <phoneticPr fontId="27"/>
  </si>
  <si>
    <t>種別</t>
    <rPh sb="0" eb="2">
      <t>シュベツ</t>
    </rPh>
    <phoneticPr fontId="27"/>
  </si>
  <si>
    <t>モールド</t>
  </si>
  <si>
    <t>（スコット）</t>
    <phoneticPr fontId="27"/>
  </si>
  <si>
    <t>（三相）</t>
    <rPh sb="1" eb="3">
      <t>サンソウ</t>
    </rPh>
    <phoneticPr fontId="27"/>
  </si>
  <si>
    <t>%RT</t>
  </si>
  <si>
    <t>種別</t>
  </si>
  <si>
    <t>油入</t>
  </si>
  <si>
    <t>周波数</t>
  </si>
  <si>
    <t>%XT</t>
  </si>
  <si>
    <t>%ZT</t>
  </si>
  <si>
    <t>選定</t>
    <rPh sb="0" eb="2">
      <t>センテイ</t>
    </rPh>
    <phoneticPr fontId="27"/>
  </si>
  <si>
    <t>%RT選定</t>
    <rPh sb="3" eb="5">
      <t>センテイ</t>
    </rPh>
    <phoneticPr fontId="27"/>
  </si>
  <si>
    <t>周波数選定</t>
    <rPh sb="0" eb="3">
      <t>シュウハスウ</t>
    </rPh>
    <rPh sb="3" eb="5">
      <t>センテイ</t>
    </rPh>
    <phoneticPr fontId="27"/>
  </si>
  <si>
    <t>種別選定</t>
    <rPh sb="0" eb="2">
      <t>シュベツ</t>
    </rPh>
    <rPh sb="2" eb="4">
      <t>センテイ</t>
    </rPh>
    <phoneticPr fontId="27"/>
  </si>
  <si>
    <t>%XT選定</t>
    <rPh sb="3" eb="5">
      <t>センテイ</t>
    </rPh>
    <phoneticPr fontId="27"/>
  </si>
  <si>
    <t>%ZT選定</t>
    <rPh sb="3" eb="5">
      <t>センテイ</t>
    </rPh>
    <phoneticPr fontId="27"/>
  </si>
  <si>
    <t>短絡電流[kA]選定</t>
    <rPh sb="0" eb="4">
      <t>タンラクデンリュウ</t>
    </rPh>
    <rPh sb="8" eb="10">
      <t>センテイ</t>
    </rPh>
    <phoneticPr fontId="27"/>
  </si>
  <si>
    <t>最終選定</t>
  </si>
  <si>
    <t>最終選定</t>
    <rPh sb="0" eb="4">
      <t>サイシュウセンテイ</t>
    </rPh>
    <phoneticPr fontId="27"/>
  </si>
  <si>
    <t>変圧器種別</t>
    <rPh sb="0" eb="5">
      <t>ヘンアツキシュベツ</t>
    </rPh>
    <phoneticPr fontId="27"/>
  </si>
  <si>
    <t>定格遮断電流</t>
    <rPh sb="0" eb="6">
      <t>テイカクシャダンデンリュウ</t>
    </rPh>
    <phoneticPr fontId="27"/>
  </si>
  <si>
    <t>VCB</t>
    <phoneticPr fontId="7"/>
  </si>
  <si>
    <t>MCCB</t>
    <phoneticPr fontId="7"/>
  </si>
  <si>
    <t>単相変圧器の選定</t>
    <rPh sb="0" eb="5">
      <t>タンソウヘンアツキ</t>
    </rPh>
    <rPh sb="6" eb="8">
      <t>センテイ</t>
    </rPh>
    <phoneticPr fontId="27"/>
  </si>
  <si>
    <t>三相変圧器の選定</t>
    <rPh sb="0" eb="2">
      <t>サンソウ</t>
    </rPh>
    <rPh sb="2" eb="5">
      <t>ヘンアツキ</t>
    </rPh>
    <rPh sb="6" eb="8">
      <t>センテイ</t>
    </rPh>
    <phoneticPr fontId="27"/>
  </si>
  <si>
    <t>電線の種類</t>
    <rPh sb="0" eb="2">
      <t>デンセン</t>
    </rPh>
    <rPh sb="3" eb="5">
      <t>シュルイ</t>
    </rPh>
    <phoneticPr fontId="27"/>
  </si>
  <si>
    <t>導体抵抗</t>
    <rPh sb="0" eb="4">
      <t>ドウタイテイコウ</t>
    </rPh>
    <phoneticPr fontId="27"/>
  </si>
  <si>
    <t>電線のインピーダンス　表2-15(a),(b),(c)</t>
    <rPh sb="0" eb="2">
      <t>デンセン</t>
    </rPh>
    <rPh sb="11" eb="12">
      <t>ヒョウ</t>
    </rPh>
    <phoneticPr fontId="27"/>
  </si>
  <si>
    <t>EM-IE1.6×3</t>
    <phoneticPr fontId="27"/>
  </si>
  <si>
    <t>EM-IE2.0×3</t>
    <phoneticPr fontId="27"/>
  </si>
  <si>
    <t>EM-EEF1.6-3C</t>
  </si>
  <si>
    <t>EM-EEF2.0-3C</t>
  </si>
  <si>
    <t>EM-EEF1.6-2C</t>
  </si>
  <si>
    <t>EM-EEF2.0-2C</t>
  </si>
  <si>
    <t>EM-FP-C1.6-2C</t>
  </si>
  <si>
    <t>EM-FP-C2.0-2C</t>
  </si>
  <si>
    <t>EM-FP-C1.6-3C</t>
  </si>
  <si>
    <t>EM-FP-C2.0-3C</t>
  </si>
  <si>
    <t>EM-IE2×3</t>
    <phoneticPr fontId="27"/>
  </si>
  <si>
    <t>EM-IE3.5×3</t>
    <phoneticPr fontId="27"/>
  </si>
  <si>
    <t>EM-IE5.5×3</t>
    <phoneticPr fontId="27"/>
  </si>
  <si>
    <t>EM-IE8×3</t>
    <phoneticPr fontId="27"/>
  </si>
  <si>
    <t>EM-IE14×3</t>
    <phoneticPr fontId="27"/>
  </si>
  <si>
    <t>EM-IE22×3</t>
    <phoneticPr fontId="27"/>
  </si>
  <si>
    <t>EM-IE38×3</t>
    <phoneticPr fontId="27"/>
  </si>
  <si>
    <t>EM-IE60×3</t>
    <phoneticPr fontId="27"/>
  </si>
  <si>
    <t>EM-IE100×3</t>
    <phoneticPr fontId="27"/>
  </si>
  <si>
    <t>EM-IE150×3</t>
    <phoneticPr fontId="27"/>
  </si>
  <si>
    <t>EM-IE200×3</t>
    <phoneticPr fontId="27"/>
  </si>
  <si>
    <t>EM-IE250×3</t>
    <phoneticPr fontId="27"/>
  </si>
  <si>
    <t>EM-IE325×3</t>
    <phoneticPr fontId="27"/>
  </si>
  <si>
    <t>EM-FP-C2-2C</t>
  </si>
  <si>
    <t>EM-FP-C3.5-2C</t>
  </si>
  <si>
    <t>EM-FP-C5.5-2C</t>
  </si>
  <si>
    <t>EM-FP-C2-3C</t>
  </si>
  <si>
    <t>EM-FP-C3.5-3C</t>
  </si>
  <si>
    <t>EM-FP-C5.5-3C</t>
  </si>
  <si>
    <t>Rw</t>
    <phoneticPr fontId="27"/>
  </si>
  <si>
    <t>リアクタンスXw</t>
  </si>
  <si>
    <t>リアクタンスXw</t>
    <phoneticPr fontId="27"/>
  </si>
  <si>
    <t>EM-CE2-3C</t>
  </si>
  <si>
    <t>EM-CE3.5-3C</t>
  </si>
  <si>
    <t>EM-CE5.5-3C</t>
  </si>
  <si>
    <t>EM-CE8-3C</t>
  </si>
  <si>
    <t>EM-CE14-3C</t>
  </si>
  <si>
    <t>EM-CE22-3C</t>
  </si>
  <si>
    <t>EM-CE38-3C</t>
  </si>
  <si>
    <t>EM-CE60-3C</t>
  </si>
  <si>
    <t>EM-CE100-3C</t>
  </si>
  <si>
    <t>EM-CE150-3C</t>
  </si>
  <si>
    <t>EM-CE200-3C</t>
  </si>
  <si>
    <t>EM-CE250-3C</t>
  </si>
  <si>
    <t>EM-CE325-3C</t>
  </si>
  <si>
    <t>EM-CE2-2C</t>
  </si>
  <si>
    <t>EM-CE3.5-2C</t>
  </si>
  <si>
    <t>EM-CE5.5-2C</t>
  </si>
  <si>
    <t>EM-CE8-2C</t>
  </si>
  <si>
    <t>EM-CE14-2C</t>
  </si>
  <si>
    <t>EM-CE22-2C</t>
  </si>
  <si>
    <t>EM-CE38-2C</t>
  </si>
  <si>
    <t>EM-CE60-2C</t>
  </si>
  <si>
    <t>EM-CE100-2C</t>
  </si>
  <si>
    <t>EM-CE150-2C</t>
  </si>
  <si>
    <t>EM-CE200-2C</t>
  </si>
  <si>
    <t>EM-CE250-2C</t>
  </si>
  <si>
    <t>EM-CE325-2C</t>
  </si>
  <si>
    <t>EM-CET14</t>
  </si>
  <si>
    <t>EM-CET22</t>
  </si>
  <si>
    <t>EM-CET38</t>
  </si>
  <si>
    <t>EM-CET60</t>
  </si>
  <si>
    <t>EM-CET100</t>
  </si>
  <si>
    <t>EM-CET150</t>
  </si>
  <si>
    <t>EM-CET200</t>
  </si>
  <si>
    <t>EM-CET250</t>
  </si>
  <si>
    <t>EM-CET325</t>
  </si>
  <si>
    <t>EM-FP-C8-2C</t>
    <phoneticPr fontId="27"/>
  </si>
  <si>
    <t>EM-FP-C14-2C</t>
    <phoneticPr fontId="27"/>
  </si>
  <si>
    <t>EM-FP-C22-2C</t>
    <phoneticPr fontId="27"/>
  </si>
  <si>
    <t>EM-FP-C38-2C</t>
    <phoneticPr fontId="27"/>
  </si>
  <si>
    <t>EM-FP-C60-2C</t>
    <phoneticPr fontId="27"/>
  </si>
  <si>
    <t>EM-FP-C100-2C</t>
    <phoneticPr fontId="27"/>
  </si>
  <si>
    <t>EM-FP-C150-2C</t>
    <phoneticPr fontId="27"/>
  </si>
  <si>
    <t>EM-FP-C200-2C</t>
    <phoneticPr fontId="27"/>
  </si>
  <si>
    <t>EM-FP-C250-2C</t>
    <phoneticPr fontId="27"/>
  </si>
  <si>
    <t>EM-FP-C325-2C</t>
    <phoneticPr fontId="27"/>
  </si>
  <si>
    <t>EM-FP-C8-3C</t>
  </si>
  <si>
    <t>EM-FP-C14-3C</t>
  </si>
  <si>
    <t>EM-FP-C22-3C</t>
  </si>
  <si>
    <t>EM-FP-C38-3C</t>
  </si>
  <si>
    <t>EM-FP-C60-3C</t>
  </si>
  <si>
    <t>EM-FP-C100-3C</t>
  </si>
  <si>
    <t>EM-FP-C150-3C</t>
  </si>
  <si>
    <t>EM-FP-C200-3C</t>
  </si>
  <si>
    <t>EM-FP-C250-3C</t>
  </si>
  <si>
    <t>EM-FP-C325-3C</t>
  </si>
  <si>
    <t>EM-FPT14</t>
  </si>
  <si>
    <t>EM-FPT22</t>
  </si>
  <si>
    <t>EM-FPT38</t>
  </si>
  <si>
    <t>EM-FPT60</t>
  </si>
  <si>
    <t>EM-FPT100</t>
  </si>
  <si>
    <t>EM-FPT150</t>
  </si>
  <si>
    <t>EM-FPT200</t>
  </si>
  <si>
    <t>EM-FPT250</t>
  </si>
  <si>
    <t>EM-FPT325</t>
  </si>
  <si>
    <t>電線の選定</t>
    <rPh sb="0" eb="2">
      <t>デンセン</t>
    </rPh>
    <rPh sb="3" eb="5">
      <t>センテイ</t>
    </rPh>
    <phoneticPr fontId="27"/>
  </si>
  <si>
    <t>周波数(Hz)</t>
    <rPh sb="0" eb="3">
      <t>シュウハスウ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</si>
</sst>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&quot; &quot;@"/>
    <numFmt numFmtId="177" formatCode="&quot;¥&quot;#,##0.0;[Red]&quot;¥&quot;\-#,##0.0"/>
    <numFmt numFmtId="178" formatCode="#,##0.0000_);[Red]\(#,##0.0000\)"/>
    <numFmt numFmtId="179" formatCode="#,##0.000_);[Red]\(#,##0.000\)"/>
    <numFmt numFmtId="180" formatCode="#,##0.00_ "/>
    <numFmt numFmtId="181" formatCode="#,##0.00_);[Red]\(#,##0.00\)"/>
    <numFmt numFmtId="182" formatCode="#,##0.0_);[Red]\(#,##0.0\)"/>
    <numFmt numFmtId="183" formatCode="#,##0_ "/>
    <numFmt numFmtId="184" formatCode="#,##0_);[Red]\(#,##0\)"/>
    <numFmt numFmtId="185" formatCode="0.000"/>
    <numFmt numFmtId="186" formatCode="0_);[Red]\(0\)"/>
    <numFmt numFmtId="187" formatCode="#,##0.0_ "/>
    <numFmt numFmtId="188" formatCode="#,##0.0000_ "/>
  </numFmts>
  <fonts count="34">
    <font>
      <sz val="11"/>
      <name val="ＭＳ Ｐゴシック"/>
      <family val="3"/>
    </font>
    <font>
      <sz val="8"/>
      <name val="Arial"/>
      <family val="2"/>
    </font>
    <font>
      <b/>
      <sz val="12"/>
      <name val="Arial"/>
      <family val="2"/>
    </font>
    <font>
      <sz val="11"/>
      <name val="ＭＳ Ｐゴシック"/>
      <family val="3"/>
    </font>
    <font>
      <sz val="10"/>
      <name val="Arial"/>
      <family val="2"/>
    </font>
    <font>
      <sz val="14"/>
      <name val="ＭＳ 明朝"/>
      <family val="1"/>
    </font>
    <font>
      <sz val="9.5"/>
      <name val="ｺﾞｼｯｸ"/>
      <family val="3"/>
    </font>
    <font>
      <sz val="9"/>
      <name val="ＭＳ 明朝"/>
      <family val="1"/>
    </font>
    <font>
      <sz val="8"/>
      <name val="ＭＳ 明朝"/>
      <family val="1"/>
    </font>
    <font>
      <sz val="10"/>
      <name val="ＭＳ ゴシック"/>
      <family val="3"/>
    </font>
    <font>
      <sz val="7"/>
      <name val="ＭＳ 明朝"/>
      <family val="1"/>
    </font>
    <font>
      <sz val="11"/>
      <name val="ＭＳ ゴシック"/>
      <family val="3"/>
    </font>
    <font>
      <sz val="9"/>
      <name val="ＭＳ ゴシック"/>
      <family val="3"/>
    </font>
    <font>
      <b/>
      <sz val="14"/>
      <name val="ＭＳ ゴシック"/>
      <family val="3"/>
    </font>
    <font>
      <b/>
      <sz val="9"/>
      <name val="ＭＳ 明朝"/>
      <family val="1"/>
    </font>
    <font>
      <u/>
      <sz val="11"/>
      <name val="ＭＳ 明朝"/>
      <family val="1"/>
    </font>
    <font>
      <b/>
      <sz val="9"/>
      <name val="ＭＳ ゴシック"/>
      <family val="3"/>
    </font>
    <font>
      <u/>
      <sz val="9"/>
      <name val="ＭＳ 明朝"/>
      <family val="1"/>
    </font>
    <font>
      <sz val="6"/>
      <name val="ＭＳ Ｐゴシック"/>
      <family val="3"/>
    </font>
    <font>
      <b/>
      <sz val="9"/>
      <color rgb="FFFF0000"/>
      <name val="ＭＳ ゴシック"/>
      <family val="3"/>
    </font>
    <font>
      <b/>
      <sz val="8"/>
      <name val="ＭＳ 明朝"/>
      <family val="1"/>
    </font>
    <font>
      <sz val="7"/>
      <name val="ＭＳ Ｐ明朝"/>
      <family val="1"/>
    </font>
    <font>
      <vertAlign val="subscript"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vertAlign val="subscript"/>
      <sz val="8"/>
      <name val="ＭＳ 明朝"/>
      <family val="1"/>
      <charset val="128"/>
    </font>
    <font>
      <sz val="9"/>
      <name val="ＭＳ Ｐ明朝"/>
      <family val="1"/>
    </font>
    <font>
      <sz val="6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sz val="11"/>
      <name val="ＭＳ 明朝"/>
      <family val="1"/>
    </font>
    <font>
      <sz val="8"/>
      <name val="ＭＳ 明朝"/>
      <family val="1"/>
      <charset val="128"/>
    </font>
    <font>
      <strike/>
      <sz val="9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0">
    <xf numFmtId="0" fontId="0" fillId="0" borderId="0"/>
    <xf numFmtId="38" fontId="1" fillId="2" borderId="0" applyNumberFormat="0" applyBorder="0" applyAlignment="0" applyProtection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10" fontId="1" fillId="3" borderId="3" applyNumberFormat="0" applyBorder="0" applyAlignment="0" applyProtection="0"/>
    <xf numFmtId="177" fontId="3" fillId="0" borderId="0"/>
    <xf numFmtId="10" fontId="4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4" applyNumberFormat="0" applyFill="0" applyBorder="0" applyAlignment="0" applyProtection="0">
      <alignment horizontal="distributed" vertical="center"/>
    </xf>
    <xf numFmtId="176" fontId="3" fillId="0" borderId="5" applyNumberFormat="0" applyFill="0" applyBorder="0" applyAlignment="0" applyProtection="0"/>
    <xf numFmtId="0" fontId="9" fillId="0" borderId="0" applyNumberFormat="0" applyFill="0" applyBorder="0" applyAlignment="0" applyProtection="0">
      <alignment horizontal="right"/>
    </xf>
    <xf numFmtId="0" fontId="6" fillId="0" borderId="0" applyNumberFormat="0" applyFill="0" applyBorder="0" applyAlignment="0"/>
    <xf numFmtId="185" fontId="3" fillId="0" borderId="6" applyBorder="0" applyProtection="0"/>
    <xf numFmtId="0" fontId="7" fillId="0" borderId="0"/>
    <xf numFmtId="0" fontId="5" fillId="0" borderId="0"/>
    <xf numFmtId="0" fontId="6" fillId="0" borderId="0" applyNumberFormat="0" applyFill="0" applyBorder="0" applyAlignment="0" applyProtection="0"/>
    <xf numFmtId="176" fontId="3" fillId="0" borderId="5" applyNumberFormat="0" applyFill="0" applyBorder="0" applyAlignment="0" applyProtection="0"/>
    <xf numFmtId="0" fontId="33" fillId="0" borderId="0">
      <alignment vertical="center"/>
    </xf>
  </cellStyleXfs>
  <cellXfs count="212">
    <xf numFmtId="0" fontId="0" fillId="0" borderId="0" xfId="0"/>
    <xf numFmtId="0" fontId="7" fillId="0" borderId="0" xfId="15" applyAlignment="1">
      <alignment vertical="center"/>
    </xf>
    <xf numFmtId="0" fontId="11" fillId="0" borderId="0" xfId="15" applyFont="1" applyAlignment="1">
      <alignment horizontal="right" vertical="center"/>
    </xf>
    <xf numFmtId="0" fontId="12" fillId="0" borderId="0" xfId="15" applyFont="1" applyAlignment="1">
      <alignment vertical="center"/>
    </xf>
    <xf numFmtId="0" fontId="7" fillId="0" borderId="0" xfId="15" applyAlignment="1">
      <alignment horizontal="center" vertical="center" shrinkToFit="1"/>
    </xf>
    <xf numFmtId="0" fontId="16" fillId="0" borderId="0" xfId="15" applyFont="1" applyAlignment="1">
      <alignment horizontal="center" vertical="center" shrinkToFit="1"/>
    </xf>
    <xf numFmtId="186" fontId="13" fillId="0" borderId="10" xfId="15" applyNumberFormat="1" applyFont="1" applyBorder="1" applyAlignment="1">
      <alignment vertical="center"/>
    </xf>
    <xf numFmtId="0" fontId="7" fillId="0" borderId="16" xfId="15" applyBorder="1" applyAlignment="1">
      <alignment horizontal="center" vertical="center" wrapText="1" shrinkToFit="1"/>
    </xf>
    <xf numFmtId="0" fontId="8" fillId="0" borderId="0" xfId="15" applyFont="1" applyAlignment="1">
      <alignment vertical="center"/>
    </xf>
    <xf numFmtId="181" fontId="8" fillId="0" borderId="0" xfId="15" applyNumberFormat="1" applyFont="1" applyAlignment="1">
      <alignment vertical="center"/>
    </xf>
    <xf numFmtId="0" fontId="8" fillId="0" borderId="7" xfId="15" applyFont="1" applyBorder="1" applyAlignment="1">
      <alignment horizontal="left" vertical="center"/>
    </xf>
    <xf numFmtId="0" fontId="8" fillId="0" borderId="7" xfId="15" applyFont="1" applyBorder="1" applyAlignment="1">
      <alignment vertical="top" wrapText="1"/>
    </xf>
    <xf numFmtId="0" fontId="7" fillId="0" borderId="7" xfId="15" applyBorder="1" applyAlignment="1">
      <alignment horizontal="left" vertical="center"/>
    </xf>
    <xf numFmtId="0" fontId="8" fillId="0" borderId="7" xfId="0" applyFont="1" applyBorder="1"/>
    <xf numFmtId="0" fontId="7" fillId="0" borderId="7" xfId="15" applyBorder="1" applyAlignment="1">
      <alignment horizontal="center" vertical="center" shrinkToFit="1"/>
    </xf>
    <xf numFmtId="184" fontId="8" fillId="0" borderId="0" xfId="15" applyNumberFormat="1" applyFont="1" applyAlignment="1">
      <alignment vertical="top"/>
    </xf>
    <xf numFmtId="184" fontId="8" fillId="0" borderId="0" xfId="15" applyNumberFormat="1" applyFont="1" applyAlignment="1">
      <alignment vertical="center"/>
    </xf>
    <xf numFmtId="0" fontId="7" fillId="0" borderId="0" xfId="15" applyAlignment="1">
      <alignment horizontal="left" vertical="center"/>
    </xf>
    <xf numFmtId="0" fontId="17" fillId="0" borderId="8" xfId="15" applyFont="1" applyBorder="1" applyAlignment="1">
      <alignment vertical="center"/>
    </xf>
    <xf numFmtId="0" fontId="8" fillId="0" borderId="0" xfId="15" applyFont="1" applyAlignment="1">
      <alignment horizontal="center" vertical="center"/>
    </xf>
    <xf numFmtId="184" fontId="7" fillId="0" borderId="0" xfId="15" applyNumberFormat="1" applyAlignment="1">
      <alignment vertical="center"/>
    </xf>
    <xf numFmtId="181" fontId="7" fillId="0" borderId="0" xfId="15" quotePrefix="1" applyNumberFormat="1" applyAlignment="1">
      <alignment vertical="center"/>
    </xf>
    <xf numFmtId="0" fontId="8" fillId="0" borderId="0" xfId="15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20" fillId="0" borderId="0" xfId="15" applyFont="1" applyAlignment="1">
      <alignment horizontal="center" vertical="center" shrinkToFit="1"/>
    </xf>
    <xf numFmtId="0" fontId="14" fillId="0" borderId="8" xfId="15" applyFont="1" applyBorder="1" applyAlignment="1">
      <alignment vertical="center"/>
    </xf>
    <xf numFmtId="0" fontId="7" fillId="0" borderId="0" xfId="15" applyAlignment="1">
      <alignment vertical="center" shrinkToFit="1"/>
    </xf>
    <xf numFmtId="181" fontId="7" fillId="0" borderId="0" xfId="15" quotePrefix="1" applyNumberFormat="1" applyAlignment="1">
      <alignment vertical="center" shrinkToFit="1"/>
    </xf>
    <xf numFmtId="184" fontId="7" fillId="0" borderId="0" xfId="15" applyNumberFormat="1" applyAlignment="1">
      <alignment vertical="center" shrinkToFit="1"/>
    </xf>
    <xf numFmtId="0" fontId="7" fillId="0" borderId="8" xfId="15" applyBorder="1" applyAlignment="1">
      <alignment vertical="center"/>
    </xf>
    <xf numFmtId="181" fontId="16" fillId="0" borderId="22" xfId="15" applyNumberFormat="1" applyFont="1" applyBorder="1" applyAlignment="1">
      <alignment horizontal="center" vertical="center" shrinkToFit="1"/>
    </xf>
    <xf numFmtId="0" fontId="20" fillId="0" borderId="0" xfId="15" applyFont="1" applyAlignment="1">
      <alignment horizontal="center" vertical="center"/>
    </xf>
    <xf numFmtId="0" fontId="20" fillId="0" borderId="0" xfId="15" applyFont="1" applyAlignment="1">
      <alignment horizontal="left" vertical="center"/>
    </xf>
    <xf numFmtId="0" fontId="8" fillId="0" borderId="0" xfId="15" applyFont="1" applyAlignment="1">
      <alignment horizontal="center" vertical="center" shrinkToFit="1"/>
    </xf>
    <xf numFmtId="0" fontId="15" fillId="0" borderId="8" xfId="15" applyFont="1" applyBorder="1" applyAlignment="1">
      <alignment vertical="center"/>
    </xf>
    <xf numFmtId="181" fontId="7" fillId="0" borderId="0" xfId="15" quotePrefix="1" applyNumberFormat="1" applyAlignment="1">
      <alignment horizontal="left" vertical="center" shrinkToFit="1"/>
    </xf>
    <xf numFmtId="181" fontId="7" fillId="0" borderId="0" xfId="15" applyNumberFormat="1" applyAlignment="1">
      <alignment horizontal="left" vertical="center" shrinkToFit="1"/>
    </xf>
    <xf numFmtId="181" fontId="16" fillId="0" borderId="22" xfId="15" quotePrefix="1" applyNumberFormat="1" applyFont="1" applyBorder="1" applyAlignment="1">
      <alignment horizontal="center" vertical="center" shrinkToFit="1"/>
    </xf>
    <xf numFmtId="0" fontId="7" fillId="0" borderId="0" xfId="15" applyAlignment="1">
      <alignment vertical="top" wrapText="1"/>
    </xf>
    <xf numFmtId="0" fontId="7" fillId="0" borderId="0" xfId="0" applyFont="1"/>
    <xf numFmtId="184" fontId="16" fillId="0" borderId="0" xfId="15" applyNumberFormat="1" applyFont="1" applyAlignment="1">
      <alignment vertical="center"/>
    </xf>
    <xf numFmtId="0" fontId="12" fillId="0" borderId="0" xfId="15" applyFont="1" applyAlignment="1">
      <alignment horizontal="right" vertical="center"/>
    </xf>
    <xf numFmtId="0" fontId="7" fillId="0" borderId="8" xfId="15" applyBorder="1" applyAlignment="1">
      <alignment horizontal="right" vertical="center"/>
    </xf>
    <xf numFmtId="181" fontId="19" fillId="0" borderId="22" xfId="15" quotePrefix="1" applyNumberFormat="1" applyFont="1" applyBorder="1" applyAlignment="1">
      <alignment horizontal="center" vertical="center" shrinkToFit="1"/>
    </xf>
    <xf numFmtId="0" fontId="7" fillId="0" borderId="33" xfId="15" applyBorder="1" applyAlignment="1">
      <alignment horizontal="distributed" vertical="center" wrapText="1"/>
    </xf>
    <xf numFmtId="183" fontId="14" fillId="0" borderId="34" xfId="15" applyNumberFormat="1" applyFont="1" applyBorder="1" applyAlignment="1">
      <alignment horizontal="center" vertical="center"/>
    </xf>
    <xf numFmtId="0" fontId="7" fillId="0" borderId="33" xfId="15" applyBorder="1" applyAlignment="1">
      <alignment vertical="center"/>
    </xf>
    <xf numFmtId="0" fontId="7" fillId="0" borderId="34" xfId="15" applyBorder="1" applyAlignment="1">
      <alignment vertical="center"/>
    </xf>
    <xf numFmtId="0" fontId="8" fillId="0" borderId="25" xfId="15" applyFont="1" applyBorder="1" applyAlignment="1">
      <alignment horizontal="distributed" vertical="center" wrapText="1"/>
    </xf>
    <xf numFmtId="0" fontId="15" fillId="0" borderId="36" xfId="15" applyFont="1" applyBorder="1" applyAlignment="1">
      <alignment horizontal="right" vertical="center"/>
    </xf>
    <xf numFmtId="0" fontId="7" fillId="0" borderId="37" xfId="15" applyBorder="1" applyAlignment="1">
      <alignment vertical="center"/>
    </xf>
    <xf numFmtId="0" fontId="7" fillId="0" borderId="9" xfId="15" applyBorder="1" applyAlignment="1">
      <alignment vertical="center"/>
    </xf>
    <xf numFmtId="0" fontId="7" fillId="0" borderId="38" xfId="15" applyBorder="1" applyAlignment="1">
      <alignment vertical="center"/>
    </xf>
    <xf numFmtId="0" fontId="7" fillId="0" borderId="43" xfId="15" applyBorder="1" applyAlignment="1">
      <alignment horizontal="center" vertical="center" shrinkToFit="1"/>
    </xf>
    <xf numFmtId="184" fontId="16" fillId="0" borderId="22" xfId="15" applyNumberFormat="1" applyFont="1" applyBorder="1" applyAlignment="1">
      <alignment horizontal="center" vertical="center" shrinkToFit="1"/>
    </xf>
    <xf numFmtId="0" fontId="7" fillId="0" borderId="0" xfId="16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5" xfId="15" applyBorder="1" applyAlignment="1">
      <alignment horizontal="distributed" vertical="center" shrinkToFit="1"/>
    </xf>
    <xf numFmtId="0" fontId="7" fillId="0" borderId="27" xfId="15" applyBorder="1" applyAlignment="1">
      <alignment horizontal="center" vertical="center" shrinkToFit="1"/>
    </xf>
    <xf numFmtId="0" fontId="23" fillId="0" borderId="17" xfId="15" applyFont="1" applyBorder="1" applyAlignment="1">
      <alignment horizontal="center" vertical="center" wrapText="1" shrinkToFit="1"/>
    </xf>
    <xf numFmtId="0" fontId="7" fillId="0" borderId="35" xfId="15" applyBorder="1" applyAlignment="1">
      <alignment horizontal="center" vertical="center" shrinkToFit="1"/>
    </xf>
    <xf numFmtId="0" fontId="7" fillId="0" borderId="24" xfId="15" applyBorder="1" applyAlignment="1">
      <alignment horizontal="center" vertical="center" shrinkToFit="1"/>
    </xf>
    <xf numFmtId="0" fontId="7" fillId="0" borderId="35" xfId="15" applyBorder="1" applyAlignment="1">
      <alignment vertical="center"/>
    </xf>
    <xf numFmtId="0" fontId="7" fillId="0" borderId="24" xfId="15" applyBorder="1" applyAlignment="1">
      <alignment vertical="center"/>
    </xf>
    <xf numFmtId="0" fontId="29" fillId="0" borderId="0" xfId="15" applyFont="1" applyAlignment="1">
      <alignment vertical="center"/>
    </xf>
    <xf numFmtId="0" fontId="29" fillId="0" borderId="0" xfId="15" applyFont="1" applyAlignment="1">
      <alignment horizontal="right" vertical="center"/>
    </xf>
    <xf numFmtId="0" fontId="29" fillId="0" borderId="0" xfId="0" applyFont="1"/>
    <xf numFmtId="0" fontId="3" fillId="0" borderId="0" xfId="0" applyFont="1"/>
    <xf numFmtId="0" fontId="7" fillId="0" borderId="27" xfId="15" applyBorder="1" applyAlignment="1">
      <alignment horizontal="center" vertical="center" wrapText="1"/>
    </xf>
    <xf numFmtId="0" fontId="23" fillId="0" borderId="26" xfId="15" applyFont="1" applyBorder="1" applyAlignment="1">
      <alignment horizontal="center" vertical="center" wrapText="1" shrinkToFit="1"/>
    </xf>
    <xf numFmtId="0" fontId="7" fillId="0" borderId="26" xfId="15" applyBorder="1" applyAlignment="1">
      <alignment horizontal="center" vertical="center" wrapText="1" shrinkToFit="1"/>
    </xf>
    <xf numFmtId="0" fontId="23" fillId="0" borderId="27" xfId="15" applyFont="1" applyBorder="1" applyAlignment="1">
      <alignment horizontal="center" vertical="center" wrapText="1" shrinkToFit="1"/>
    </xf>
    <xf numFmtId="0" fontId="7" fillId="0" borderId="25" xfId="15" applyBorder="1" applyAlignment="1">
      <alignment horizontal="distributed" vertical="center" wrapText="1"/>
    </xf>
    <xf numFmtId="0" fontId="7" fillId="0" borderId="25" xfId="15" applyBorder="1" applyAlignment="1">
      <alignment horizontal="center" vertical="center" shrinkToFit="1"/>
    </xf>
    <xf numFmtId="0" fontId="8" fillId="0" borderId="15" xfId="15" applyFont="1" applyBorder="1" applyAlignment="1">
      <alignment horizontal="distributed" vertical="center" wrapText="1"/>
    </xf>
    <xf numFmtId="0" fontId="26" fillId="0" borderId="0" xfId="0" applyFont="1" applyAlignment="1">
      <alignment horizontal="center" vertical="center" wrapText="1" shrinkToFit="1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3" fillId="0" borderId="26" xfId="15" applyFont="1" applyBorder="1" applyAlignment="1">
      <alignment horizontal="center" vertical="center" wrapText="1"/>
    </xf>
    <xf numFmtId="0" fontId="23" fillId="0" borderId="27" xfId="15" applyFont="1" applyBorder="1" applyAlignment="1">
      <alignment horizontal="center" vertical="center" wrapText="1"/>
    </xf>
    <xf numFmtId="0" fontId="7" fillId="0" borderId="3" xfId="15" applyBorder="1" applyAlignment="1">
      <alignment horizontal="distributed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183" fontId="0" fillId="0" borderId="3" xfId="0" quotePrefix="1" applyNumberFormat="1" applyBorder="1" applyAlignment="1">
      <alignment horizontal="center" vertical="center"/>
    </xf>
    <xf numFmtId="183" fontId="0" fillId="0" borderId="3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87" fontId="0" fillId="5" borderId="3" xfId="0" applyNumberFormat="1" applyFill="1" applyBorder="1" applyAlignment="1">
      <alignment horizontal="center" vertical="center"/>
    </xf>
    <xf numFmtId="180" fontId="0" fillId="5" borderId="3" xfId="0" applyNumberFormat="1" applyFill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88" fontId="0" fillId="5" borderId="3" xfId="0" applyNumberFormat="1" applyFill="1" applyBorder="1" applyAlignment="1">
      <alignment horizontal="center" vertical="center"/>
    </xf>
    <xf numFmtId="188" fontId="0" fillId="0" borderId="3" xfId="0" applyNumberFormat="1" applyBorder="1" applyAlignment="1">
      <alignment horizontal="center" vertical="center"/>
    </xf>
    <xf numFmtId="178" fontId="24" fillId="0" borderId="3" xfId="15" applyNumberFormat="1" applyFont="1" applyBorder="1" applyAlignment="1">
      <alignment horizontal="center" vertical="center" shrinkToFit="1"/>
    </xf>
    <xf numFmtId="181" fontId="24" fillId="0" borderId="3" xfId="15" applyNumberFormat="1" applyFont="1" applyBorder="1" applyAlignment="1">
      <alignment horizontal="center" vertical="center" shrinkToFit="1"/>
    </xf>
    <xf numFmtId="179" fontId="24" fillId="0" borderId="3" xfId="15" applyNumberFormat="1" applyFont="1" applyBorder="1" applyAlignment="1">
      <alignment horizontal="center" vertical="center" shrinkToFit="1"/>
    </xf>
    <xf numFmtId="179" fontId="24" fillId="0" borderId="28" xfId="15" applyNumberFormat="1" applyFont="1" applyBorder="1" applyAlignment="1">
      <alignment horizontal="center" vertical="center" shrinkToFit="1"/>
    </xf>
    <xf numFmtId="181" fontId="24" fillId="0" borderId="28" xfId="15" applyNumberFormat="1" applyFont="1" applyBorder="1" applyAlignment="1">
      <alignment horizontal="center" vertical="center" shrinkToFit="1"/>
    </xf>
    <xf numFmtId="0" fontId="24" fillId="6" borderId="22" xfId="15" applyFont="1" applyFill="1" applyBorder="1" applyAlignment="1" applyProtection="1">
      <alignment horizontal="center" vertical="center"/>
      <protection locked="0"/>
    </xf>
    <xf numFmtId="0" fontId="24" fillId="5" borderId="22" xfId="15" applyFont="1" applyFill="1" applyBorder="1" applyAlignment="1" applyProtection="1">
      <alignment horizontal="center" vertical="center" shrinkToFit="1"/>
      <protection locked="0"/>
    </xf>
    <xf numFmtId="182" fontId="16" fillId="5" borderId="13" xfId="0" applyNumberFormat="1" applyFont="1" applyFill="1" applyBorder="1" applyAlignment="1" applyProtection="1">
      <alignment horizontal="center" vertical="center" shrinkToFit="1"/>
      <protection locked="0"/>
    </xf>
    <xf numFmtId="184" fontId="16" fillId="6" borderId="22" xfId="15" applyNumberFormat="1" applyFont="1" applyFill="1" applyBorder="1" applyAlignment="1" applyProtection="1">
      <alignment horizontal="center" vertical="center" shrinkToFit="1"/>
      <protection locked="0"/>
    </xf>
    <xf numFmtId="0" fontId="24" fillId="5" borderId="3" xfId="0" applyFont="1" applyFill="1" applyBorder="1" applyAlignment="1" applyProtection="1">
      <alignment horizontal="center" vertical="center" shrinkToFit="1"/>
      <protection locked="0"/>
    </xf>
    <xf numFmtId="0" fontId="24" fillId="5" borderId="28" xfId="0" applyFont="1" applyFill="1" applyBorder="1" applyAlignment="1" applyProtection="1">
      <alignment horizontal="center" vertical="center" shrinkToFit="1"/>
      <protection locked="0"/>
    </xf>
    <xf numFmtId="181" fontId="24" fillId="6" borderId="3" xfId="15" applyNumberFormat="1" applyFont="1" applyFill="1" applyBorder="1" applyAlignment="1" applyProtection="1">
      <alignment horizontal="center" vertical="center" shrinkToFit="1"/>
      <protection locked="0"/>
    </xf>
    <xf numFmtId="181" fontId="24" fillId="6" borderId="28" xfId="15" applyNumberFormat="1" applyFont="1" applyFill="1" applyBorder="1" applyAlignment="1" applyProtection="1">
      <alignment horizontal="center" vertical="center" shrinkToFit="1"/>
      <protection locked="0"/>
    </xf>
    <xf numFmtId="181" fontId="19" fillId="7" borderId="22" xfId="15" applyNumberFormat="1" applyFont="1" applyFill="1" applyBorder="1" applyAlignment="1">
      <alignment horizontal="center" vertical="center" shrinkToFit="1"/>
    </xf>
    <xf numFmtId="182" fontId="16" fillId="7" borderId="44" xfId="15" applyNumberFormat="1" applyFont="1" applyFill="1" applyBorder="1" applyAlignment="1">
      <alignment horizontal="center" vertical="center" shrinkToFit="1"/>
    </xf>
    <xf numFmtId="180" fontId="24" fillId="7" borderId="3" xfId="15" applyNumberFormat="1" applyFont="1" applyFill="1" applyBorder="1" applyAlignment="1">
      <alignment horizontal="center" vertical="center" shrinkToFit="1"/>
    </xf>
    <xf numFmtId="182" fontId="24" fillId="7" borderId="45" xfId="15" applyNumberFormat="1" applyFont="1" applyFill="1" applyBorder="1" applyAlignment="1">
      <alignment horizontal="center" vertical="center" shrinkToFit="1"/>
    </xf>
    <xf numFmtId="180" fontId="24" fillId="7" borderId="28" xfId="15" applyNumberFormat="1" applyFont="1" applyFill="1" applyBorder="1" applyAlignment="1">
      <alignment horizontal="center" vertical="center" shrinkToFit="1"/>
    </xf>
    <xf numFmtId="182" fontId="24" fillId="7" borderId="46" xfId="15" applyNumberFormat="1" applyFont="1" applyFill="1" applyBorder="1" applyAlignment="1">
      <alignment horizontal="center" vertical="center" shrinkToFit="1"/>
    </xf>
    <xf numFmtId="0" fontId="24" fillId="0" borderId="22" xfId="15" applyFont="1" applyBorder="1" applyAlignment="1">
      <alignment horizontal="center" vertical="center" shrinkToFit="1"/>
    </xf>
    <xf numFmtId="181" fontId="19" fillId="6" borderId="22" xfId="15" quotePrefix="1" applyNumberFormat="1" applyFont="1" applyFill="1" applyBorder="1" applyAlignment="1" applyProtection="1">
      <alignment horizontal="center" vertical="center" shrinkToFit="1"/>
      <protection locked="0"/>
    </xf>
    <xf numFmtId="181" fontId="16" fillId="6" borderId="22" xfId="15" quotePrefix="1" applyNumberFormat="1" applyFont="1" applyFill="1" applyBorder="1" applyAlignment="1" applyProtection="1">
      <alignment horizontal="center" vertical="center" shrinkToFit="1"/>
      <protection locked="0"/>
    </xf>
    <xf numFmtId="186" fontId="7" fillId="0" borderId="14" xfId="15" applyNumberFormat="1" applyBorder="1" applyAlignment="1">
      <alignment horizontal="center" vertical="center"/>
    </xf>
    <xf numFmtId="186" fontId="7" fillId="0" borderId="23" xfId="15" applyNumberFormat="1" applyBorder="1" applyAlignment="1">
      <alignment horizontal="center" vertical="center"/>
    </xf>
    <xf numFmtId="186" fontId="7" fillId="0" borderId="39" xfId="15" applyNumberFormat="1" applyBorder="1" applyAlignment="1">
      <alignment horizontal="center" vertical="center"/>
    </xf>
    <xf numFmtId="186" fontId="7" fillId="0" borderId="11" xfId="15" applyNumberFormat="1" applyBorder="1" applyAlignment="1">
      <alignment horizontal="distributed" vertical="center"/>
    </xf>
    <xf numFmtId="186" fontId="7" fillId="0" borderId="20" xfId="15" applyNumberFormat="1" applyBorder="1" applyAlignment="1">
      <alignment horizontal="distributed" vertical="center"/>
    </xf>
    <xf numFmtId="186" fontId="7" fillId="0" borderId="12" xfId="15" applyNumberFormat="1" applyBorder="1" applyAlignment="1">
      <alignment horizontal="distributed" vertical="center"/>
    </xf>
    <xf numFmtId="186" fontId="7" fillId="0" borderId="21" xfId="15" applyNumberFormat="1" applyBorder="1" applyAlignment="1">
      <alignment horizontal="distributed" vertical="center"/>
    </xf>
    <xf numFmtId="0" fontId="7" fillId="0" borderId="3" xfId="15" applyBorder="1" applyAlignment="1">
      <alignment horizontal="distributed" vertical="center"/>
    </xf>
    <xf numFmtId="0" fontId="7" fillId="0" borderId="29" xfId="15" applyBorder="1" applyAlignment="1">
      <alignment horizontal="distributed" vertical="center"/>
    </xf>
    <xf numFmtId="0" fontId="7" fillId="0" borderId="20" xfId="15" applyBorder="1" applyAlignment="1">
      <alignment horizontal="distributed" vertical="center"/>
    </xf>
    <xf numFmtId="0" fontId="7" fillId="0" borderId="30" xfId="15" applyBorder="1" applyAlignment="1">
      <alignment horizontal="distributed" vertical="center"/>
    </xf>
    <xf numFmtId="0" fontId="7" fillId="0" borderId="31" xfId="15" applyBorder="1" applyAlignment="1">
      <alignment horizontal="distributed" vertical="center"/>
    </xf>
    <xf numFmtId="0" fontId="7" fillId="0" borderId="25" xfId="15" applyBorder="1" applyAlignment="1">
      <alignment horizontal="distributed" vertical="center" shrinkToFit="1"/>
    </xf>
    <xf numFmtId="0" fontId="7" fillId="0" borderId="29" xfId="15" applyBorder="1" applyAlignment="1">
      <alignment horizontal="distributed" vertical="center" wrapText="1"/>
    </xf>
    <xf numFmtId="0" fontId="7" fillId="0" borderId="20" xfId="15" applyBorder="1" applyAlignment="1">
      <alignment horizontal="distributed" vertical="center" wrapText="1"/>
    </xf>
    <xf numFmtId="0" fontId="7" fillId="0" borderId="27" xfId="15" applyBorder="1" applyAlignment="1">
      <alignment horizontal="center" vertical="center" wrapText="1" shrinkToFit="1"/>
    </xf>
    <xf numFmtId="0" fontId="7" fillId="0" borderId="27" xfId="15" applyBorder="1" applyAlignment="1">
      <alignment horizontal="center" vertical="center" wrapText="1"/>
    </xf>
    <xf numFmtId="0" fontId="23" fillId="0" borderId="27" xfId="15" applyFont="1" applyBorder="1" applyAlignment="1">
      <alignment horizontal="center" vertical="center" wrapText="1"/>
    </xf>
    <xf numFmtId="186" fontId="24" fillId="5" borderId="13" xfId="15" applyNumberFormat="1" applyFont="1" applyFill="1" applyBorder="1" applyAlignment="1" applyProtection="1">
      <alignment horizontal="center" vertical="center"/>
      <protection locked="0"/>
    </xf>
    <xf numFmtId="186" fontId="24" fillId="5" borderId="22" xfId="15" applyNumberFormat="1" applyFont="1" applyFill="1" applyBorder="1" applyAlignment="1" applyProtection="1">
      <alignment horizontal="center" vertical="center"/>
      <protection locked="0"/>
    </xf>
    <xf numFmtId="0" fontId="24" fillId="5" borderId="22" xfId="15" applyFont="1" applyFill="1" applyBorder="1" applyAlignment="1" applyProtection="1">
      <alignment horizontal="center" vertical="center"/>
      <protection locked="0"/>
    </xf>
    <xf numFmtId="183" fontId="24" fillId="5" borderId="22" xfId="15" applyNumberFormat="1" applyFont="1" applyFill="1" applyBorder="1" applyAlignment="1" applyProtection="1">
      <alignment horizontal="center" vertical="center" shrinkToFit="1"/>
      <protection locked="0"/>
    </xf>
    <xf numFmtId="183" fontId="24" fillId="6" borderId="22" xfId="15" applyNumberFormat="1" applyFont="1" applyFill="1" applyBorder="1" applyAlignment="1" applyProtection="1">
      <alignment horizontal="center" vertical="center"/>
      <protection locked="0"/>
    </xf>
    <xf numFmtId="183" fontId="24" fillId="0" borderId="22" xfId="15" applyNumberFormat="1" applyFont="1" applyBorder="1" applyAlignment="1">
      <alignment horizontal="center" vertical="center"/>
    </xf>
    <xf numFmtId="0" fontId="23" fillId="0" borderId="26" xfId="15" applyFont="1" applyBorder="1" applyAlignment="1">
      <alignment horizontal="center" vertical="center" wrapText="1" shrinkToFit="1"/>
    </xf>
    <xf numFmtId="0" fontId="7" fillId="0" borderId="3" xfId="15" applyBorder="1" applyAlignment="1">
      <alignment horizontal="center" vertical="center" wrapText="1" shrinkToFit="1"/>
    </xf>
    <xf numFmtId="0" fontId="23" fillId="0" borderId="3" xfId="15" applyFont="1" applyBorder="1" applyAlignment="1">
      <alignment horizontal="center" vertical="center" shrinkToFit="1"/>
    </xf>
    <xf numFmtId="0" fontId="23" fillId="0" borderId="27" xfId="15" applyFont="1" applyBorder="1" applyAlignment="1">
      <alignment horizontal="center" vertical="center" wrapText="1" shrinkToFit="1"/>
    </xf>
    <xf numFmtId="0" fontId="23" fillId="0" borderId="27" xfId="15" applyFont="1" applyBorder="1" applyAlignment="1">
      <alignment horizontal="center" vertical="center" shrinkToFit="1"/>
    </xf>
    <xf numFmtId="0" fontId="7" fillId="0" borderId="31" xfId="15" applyBorder="1" applyAlignment="1">
      <alignment horizontal="center" vertical="center" shrinkToFit="1"/>
    </xf>
    <xf numFmtId="0" fontId="23" fillId="0" borderId="26" xfId="15" applyFont="1" applyBorder="1" applyAlignment="1">
      <alignment horizontal="center" vertical="center" shrinkToFit="1"/>
    </xf>
    <xf numFmtId="0" fontId="7" fillId="0" borderId="29" xfId="15" applyBorder="1" applyAlignment="1">
      <alignment horizontal="center" vertical="center" wrapText="1"/>
    </xf>
    <xf numFmtId="0" fontId="7" fillId="0" borderId="20" xfId="15" applyBorder="1" applyAlignment="1">
      <alignment horizontal="center" vertical="center" wrapText="1"/>
    </xf>
    <xf numFmtId="0" fontId="7" fillId="0" borderId="30" xfId="15" applyBorder="1" applyAlignment="1">
      <alignment horizontal="center" vertical="center" wrapText="1"/>
    </xf>
    <xf numFmtId="0" fontId="7" fillId="0" borderId="31" xfId="15" applyBorder="1" applyAlignment="1">
      <alignment horizontal="center" vertical="center" wrapText="1"/>
    </xf>
    <xf numFmtId="0" fontId="7" fillId="0" borderId="50" xfId="15" applyBorder="1" applyAlignment="1">
      <alignment horizontal="center" vertical="center" wrapText="1"/>
    </xf>
    <xf numFmtId="0" fontId="7" fillId="0" borderId="49" xfId="15" applyBorder="1" applyAlignment="1">
      <alignment horizontal="center" vertical="center" wrapText="1"/>
    </xf>
    <xf numFmtId="0" fontId="7" fillId="0" borderId="12" xfId="15" applyBorder="1" applyAlignment="1">
      <alignment horizontal="distributed" vertical="center" wrapText="1" justifyLastLine="1"/>
    </xf>
    <xf numFmtId="0" fontId="0" fillId="0" borderId="24" xfId="0" applyBorder="1" applyAlignment="1">
      <alignment horizontal="distributed" justifyLastLine="1"/>
    </xf>
    <xf numFmtId="0" fontId="0" fillId="0" borderId="31" xfId="0" applyBorder="1" applyAlignment="1">
      <alignment horizontal="distributed" justifyLastLine="1"/>
    </xf>
    <xf numFmtId="0" fontId="7" fillId="0" borderId="27" xfId="15" applyBorder="1" applyAlignment="1">
      <alignment horizontal="distributed" vertical="center" justifyLastLine="1"/>
    </xf>
    <xf numFmtId="0" fontId="7" fillId="0" borderId="24" xfId="15" applyBorder="1" applyAlignment="1">
      <alignment horizontal="distributed" vertical="center" justifyLastLine="1"/>
    </xf>
    <xf numFmtId="0" fontId="7" fillId="0" borderId="0" xfId="15" applyAlignment="1">
      <alignment horizontal="distributed" vertical="center" justifyLastLine="1"/>
    </xf>
    <xf numFmtId="0" fontId="7" fillId="0" borderId="31" xfId="15" applyBorder="1" applyAlignment="1">
      <alignment horizontal="distributed" vertical="center" justifyLastLine="1"/>
    </xf>
    <xf numFmtId="0" fontId="7" fillId="0" borderId="29" xfId="15" applyBorder="1" applyAlignment="1">
      <alignment horizontal="distributed" vertical="center" wrapText="1" shrinkToFit="1"/>
    </xf>
    <xf numFmtId="0" fontId="7" fillId="0" borderId="33" xfId="15" applyBorder="1" applyAlignment="1">
      <alignment horizontal="distributed" vertical="center" wrapText="1" shrinkToFit="1"/>
    </xf>
    <xf numFmtId="0" fontId="7" fillId="0" borderId="20" xfId="15" applyBorder="1" applyAlignment="1">
      <alignment horizontal="distributed" vertical="center" wrapText="1" shrinkToFit="1"/>
    </xf>
    <xf numFmtId="0" fontId="7" fillId="0" borderId="35" xfId="15" applyBorder="1" applyAlignment="1">
      <alignment horizontal="center" vertical="center" wrapText="1"/>
    </xf>
    <xf numFmtId="0" fontId="23" fillId="0" borderId="40" xfId="15" applyFont="1" applyBorder="1" applyAlignment="1">
      <alignment horizontal="center" vertical="center" wrapText="1"/>
    </xf>
    <xf numFmtId="0" fontId="8" fillId="0" borderId="41" xfId="15" applyFont="1" applyBorder="1" applyAlignment="1">
      <alignment horizontal="distributed" vertical="center" wrapText="1"/>
    </xf>
    <xf numFmtId="0" fontId="8" fillId="0" borderId="42" xfId="15" applyFont="1" applyBorder="1" applyAlignment="1">
      <alignment horizontal="distributed" vertical="center" wrapText="1"/>
    </xf>
    <xf numFmtId="0" fontId="23" fillId="0" borderId="25" xfId="15" applyFont="1" applyBorder="1" applyAlignment="1">
      <alignment horizontal="center" vertical="center" shrinkToFit="1"/>
    </xf>
    <xf numFmtId="0" fontId="7" fillId="0" borderId="14" xfId="15" applyBorder="1" applyAlignment="1">
      <alignment horizontal="center" vertical="center"/>
    </xf>
    <xf numFmtId="0" fontId="7" fillId="0" borderId="23" xfId="15" applyBorder="1" applyAlignment="1">
      <alignment horizontal="center" vertical="center"/>
    </xf>
    <xf numFmtId="0" fontId="7" fillId="0" borderId="39" xfId="15" applyBorder="1" applyAlignment="1">
      <alignment horizontal="center" vertical="center"/>
    </xf>
    <xf numFmtId="0" fontId="7" fillId="0" borderId="18" xfId="15" applyBorder="1" applyAlignment="1">
      <alignment horizontal="distributed" vertical="center" wrapText="1"/>
    </xf>
    <xf numFmtId="0" fontId="7" fillId="0" borderId="3" xfId="15" applyBorder="1" applyAlignment="1">
      <alignment horizontal="distributed" vertical="center" wrapText="1"/>
    </xf>
    <xf numFmtId="0" fontId="7" fillId="0" borderId="32" xfId="15" applyBorder="1" applyAlignment="1">
      <alignment horizontal="distributed" vertical="center" indent="10"/>
    </xf>
    <xf numFmtId="0" fontId="7" fillId="0" borderId="2" xfId="15" applyBorder="1" applyAlignment="1">
      <alignment horizontal="distributed" vertical="center" indent="10"/>
    </xf>
    <xf numFmtId="0" fontId="7" fillId="0" borderId="33" xfId="15" applyBorder="1" applyAlignment="1">
      <alignment horizontal="distributed" vertical="center" indent="10"/>
    </xf>
    <xf numFmtId="0" fontId="7" fillId="0" borderId="20" xfId="15" applyBorder="1" applyAlignment="1">
      <alignment horizontal="distributed" vertical="center" indent="10"/>
    </xf>
    <xf numFmtId="0" fontId="7" fillId="0" borderId="25" xfId="15" applyBorder="1" applyAlignment="1">
      <alignment horizontal="distributed" vertical="center" wrapText="1"/>
    </xf>
    <xf numFmtId="0" fontId="23" fillId="0" borderId="43" xfId="15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1" xfId="15" applyBorder="1" applyAlignment="1">
      <alignment horizontal="center" vertical="center" shrinkToFit="1"/>
    </xf>
    <xf numFmtId="0" fontId="7" fillId="0" borderId="3" xfId="15" applyBorder="1" applyAlignment="1">
      <alignment horizontal="center" vertical="center" shrinkToFit="1"/>
    </xf>
    <xf numFmtId="0" fontId="30" fillId="0" borderId="42" xfId="15" applyFont="1" applyBorder="1" applyAlignment="1">
      <alignment horizontal="distributed" vertical="center" wrapText="1"/>
    </xf>
    <xf numFmtId="0" fontId="7" fillId="0" borderId="25" xfId="15" applyBorder="1" applyAlignment="1">
      <alignment horizontal="center" vertical="center" shrinkToFit="1"/>
    </xf>
    <xf numFmtId="0" fontId="7" fillId="0" borderId="27" xfId="15" applyBorder="1" applyAlignment="1">
      <alignment horizontal="center" vertical="center" shrinkToFit="1"/>
    </xf>
    <xf numFmtId="184" fontId="16" fillId="5" borderId="18" xfId="15" applyNumberFormat="1" applyFont="1" applyFill="1" applyBorder="1" applyAlignment="1" applyProtection="1">
      <alignment horizontal="center" vertical="center" shrinkToFit="1"/>
      <protection locked="0"/>
    </xf>
    <xf numFmtId="184" fontId="16" fillId="5" borderId="3" xfId="15" applyNumberFormat="1" applyFont="1" applyFill="1" applyBorder="1" applyAlignment="1" applyProtection="1">
      <alignment horizontal="center" vertical="center" shrinkToFit="1"/>
      <protection locked="0"/>
    </xf>
    <xf numFmtId="0" fontId="16" fillId="5" borderId="3" xfId="0" applyFont="1" applyFill="1" applyBorder="1" applyAlignment="1" applyProtection="1">
      <alignment horizontal="center" vertical="center" shrinkToFit="1"/>
      <protection locked="0"/>
    </xf>
    <xf numFmtId="184" fontId="24" fillId="5" borderId="48" xfId="15" applyNumberFormat="1" applyFont="1" applyFill="1" applyBorder="1" applyAlignment="1" applyProtection="1">
      <alignment horizontal="center" vertical="center" shrinkToFit="1"/>
      <protection locked="0"/>
    </xf>
    <xf numFmtId="184" fontId="24" fillId="5" borderId="47" xfId="15" applyNumberFormat="1" applyFont="1" applyFill="1" applyBorder="1" applyAlignment="1" applyProtection="1">
      <alignment horizontal="center" vertical="center" shrinkToFit="1"/>
      <protection locked="0"/>
    </xf>
    <xf numFmtId="0" fontId="24" fillId="5" borderId="32" xfId="0" applyFont="1" applyFill="1" applyBorder="1" applyAlignment="1" applyProtection="1">
      <alignment horizontal="center" vertical="center" shrinkToFit="1"/>
      <protection locked="0"/>
    </xf>
    <xf numFmtId="0" fontId="24" fillId="5" borderId="2" xfId="0" applyFont="1" applyFill="1" applyBorder="1" applyAlignment="1" applyProtection="1">
      <alignment horizontal="center" vertical="center" shrinkToFit="1"/>
      <protection locked="0"/>
    </xf>
    <xf numFmtId="0" fontId="24" fillId="5" borderId="47" xfId="0" applyFont="1" applyFill="1" applyBorder="1" applyAlignment="1" applyProtection="1">
      <alignment horizontal="center" vertical="center" shrinkToFit="1"/>
      <protection locked="0"/>
    </xf>
    <xf numFmtId="184" fontId="24" fillId="5" borderId="19" xfId="15" applyNumberFormat="1" applyFont="1" applyFill="1" applyBorder="1" applyAlignment="1" applyProtection="1">
      <alignment horizontal="center" vertical="center" shrinkToFit="1"/>
      <protection locked="0"/>
    </xf>
    <xf numFmtId="184" fontId="24" fillId="5" borderId="28" xfId="15" applyNumberFormat="1" applyFont="1" applyFill="1" applyBorder="1" applyAlignment="1" applyProtection="1">
      <alignment horizontal="center" vertical="center" shrinkToFit="1"/>
      <protection locked="0"/>
    </xf>
    <xf numFmtId="0" fontId="24" fillId="5" borderId="28" xfId="0" applyFont="1" applyFill="1" applyBorder="1" applyAlignment="1" applyProtection="1">
      <alignment horizontal="center" vertical="center" shrinkToFit="1"/>
      <protection locked="0"/>
    </xf>
    <xf numFmtId="0" fontId="7" fillId="0" borderId="27" xfId="15" applyBorder="1" applyAlignment="1">
      <alignment horizontal="distributed" vertical="center" wrapText="1"/>
    </xf>
    <xf numFmtId="0" fontId="7" fillId="0" borderId="26" xfId="15" applyBorder="1" applyAlignment="1">
      <alignment horizontal="distributed" vertical="center" wrapText="1"/>
    </xf>
    <xf numFmtId="0" fontId="7" fillId="0" borderId="26" xfId="15" applyBorder="1" applyAlignment="1">
      <alignment horizontal="center" vertical="center" wrapText="1" shrinkToFit="1"/>
    </xf>
  </cellXfs>
  <cellStyles count="20">
    <cellStyle name="Grey" xfId="1" xr:uid="{00000000-0005-0000-0000-000000000000}"/>
    <cellStyle name="Header1" xfId="2" xr:uid="{00000000-0005-0000-0000-000001000000}"/>
    <cellStyle name="Header2" xfId="3" xr:uid="{00000000-0005-0000-0000-000002000000}"/>
    <cellStyle name="Input [yellow]" xfId="4" xr:uid="{00000000-0005-0000-0000-000003000000}"/>
    <cellStyle name="Normal - Style1" xfId="5" xr:uid="{00000000-0005-0000-0000-000004000000}"/>
    <cellStyle name="Percent [2]" xfId="6" xr:uid="{00000000-0005-0000-0000-000005000000}"/>
    <cellStyle name="桁区切り2" xfId="8" xr:uid="{00000000-0005-0000-0000-000006000000}"/>
    <cellStyle name="標準" xfId="0" builtinId="0"/>
    <cellStyle name="標準 2" xfId="19" xr:uid="{9D7AECD2-CC0B-44A7-99CF-1701D2202DC7}"/>
    <cellStyle name="標準_（様式７、9,10）幹線計算060607" xfId="15" xr:uid="{00000000-0005-0000-0000-000008000000}"/>
    <cellStyle name="標準_（様式７、9,10）幹線計算060607_様式電⑨短絡電流計算書" xfId="16" xr:uid="{00000000-0005-0000-0000-000009000000}"/>
    <cellStyle name="標準2" xfId="9" xr:uid="{00000000-0005-0000-0000-00000A000000}"/>
    <cellStyle name="標準3" xfId="10" xr:uid="{00000000-0005-0000-0000-00000B000000}"/>
    <cellStyle name="標準4" xfId="11" xr:uid="{00000000-0005-0000-0000-00000C000000}"/>
    <cellStyle name="標準５" xfId="18" xr:uid="{00000000-0005-0000-0000-00000D000000}"/>
    <cellStyle name="標準6" xfId="12" xr:uid="{00000000-0005-0000-0000-00000E000000}"/>
    <cellStyle name="標準LOCK" xfId="13" xr:uid="{00000000-0005-0000-0000-00000F000000}"/>
    <cellStyle name="標準N-LOCK" xfId="14" xr:uid="{00000000-0005-0000-0000-000010000000}"/>
    <cellStyle name="標準ｺﾞｼｯｸ" xfId="17" xr:uid="{00000000-0005-0000-0000-000011000000}"/>
    <cellStyle name="未定義" xfId="7" xr:uid="{00000000-0005-0000-0000-000012000000}"/>
  </cellStyles>
  <dxfs count="0"/>
  <tableStyles count="0" defaultTableStyle="TableStyleMedium9" defaultPivotStyle="PivotStyleLight16"/>
  <colors>
    <mruColors>
      <color rgb="FFFFA0A0"/>
      <color rgb="FFFFE9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tabSelected="1" view="pageBreakPreview" zoomScaleNormal="85" zoomScaleSheetLayoutView="100" workbookViewId="0">
      <selection activeCell="A5" sqref="A5:B5"/>
    </sheetView>
  </sheetViews>
  <sheetFormatPr defaultColWidth="8.625" defaultRowHeight="11.25"/>
  <cols>
    <col min="1" max="6" width="8.625" style="1" customWidth="1"/>
    <col min="7" max="13" width="12.625" style="1" customWidth="1"/>
    <col min="14" max="15" width="8.625" style="1" customWidth="1"/>
    <col min="16" max="16" width="8.625" style="1"/>
    <col min="17" max="18" width="12.625" style="1" customWidth="1"/>
    <col min="19" max="16384" width="8.625" style="1"/>
  </cols>
  <sheetData>
    <row r="1" spans="1:18" s="3" customFormat="1" ht="15" customHeight="1" thickBot="1">
      <c r="L1" s="42"/>
      <c r="M1" s="42"/>
      <c r="O1" s="2"/>
    </row>
    <row r="2" spans="1:18" ht="24.95" customHeight="1">
      <c r="A2" s="6" t="s">
        <v>62</v>
      </c>
      <c r="B2" s="18"/>
      <c r="C2" s="26"/>
      <c r="D2" s="30"/>
      <c r="E2" s="35"/>
      <c r="F2" s="35"/>
      <c r="G2" s="35"/>
      <c r="H2" s="18"/>
      <c r="I2" s="30"/>
      <c r="J2" s="30"/>
      <c r="K2" s="30"/>
      <c r="L2" s="43"/>
      <c r="M2" s="43"/>
      <c r="N2" s="30"/>
      <c r="O2" s="50"/>
    </row>
    <row r="3" spans="1:18" ht="12" customHeight="1">
      <c r="A3" s="131" t="s">
        <v>5</v>
      </c>
      <c r="B3" s="132"/>
      <c r="C3" s="135" t="s">
        <v>4</v>
      </c>
      <c r="D3" s="58" t="s">
        <v>3</v>
      </c>
      <c r="E3" s="136" t="s">
        <v>12</v>
      </c>
      <c r="F3" s="137"/>
      <c r="G3" s="140" t="s">
        <v>13</v>
      </c>
      <c r="H3" s="140"/>
      <c r="I3" s="141" t="s">
        <v>8</v>
      </c>
      <c r="J3" s="142"/>
      <c r="K3" s="141" t="s">
        <v>6</v>
      </c>
      <c r="L3" s="142"/>
      <c r="M3" s="45"/>
      <c r="N3" s="47"/>
      <c r="O3" s="51"/>
    </row>
    <row r="4" spans="1:18" ht="12" customHeight="1">
      <c r="A4" s="133"/>
      <c r="B4" s="134"/>
      <c r="C4" s="135"/>
      <c r="D4" s="59" t="s">
        <v>23</v>
      </c>
      <c r="E4" s="138"/>
      <c r="F4" s="139"/>
      <c r="G4" s="143" t="s">
        <v>29</v>
      </c>
      <c r="H4" s="143"/>
      <c r="I4" s="144" t="s">
        <v>30</v>
      </c>
      <c r="J4" s="144"/>
      <c r="K4" s="144" t="s">
        <v>55</v>
      </c>
      <c r="L4" s="145"/>
      <c r="M4" s="57"/>
      <c r="O4" s="52"/>
    </row>
    <row r="5" spans="1:18" ht="24" customHeight="1" thickBot="1">
      <c r="A5" s="146"/>
      <c r="B5" s="147"/>
      <c r="C5" s="111" t="str">
        <f>IF($D$5="","","単相3線")</f>
        <v/>
      </c>
      <c r="D5" s="112"/>
      <c r="E5" s="148"/>
      <c r="F5" s="148"/>
      <c r="G5" s="149"/>
      <c r="H5" s="149"/>
      <c r="I5" s="150" t="str">
        <f>IF($G$5="","",210)</f>
        <v/>
      </c>
      <c r="J5" s="150"/>
      <c r="K5" s="151" t="str">
        <f>IF($I$5="","",1000)</f>
        <v/>
      </c>
      <c r="L5" s="151"/>
      <c r="M5" s="46"/>
      <c r="N5" s="48"/>
      <c r="O5" s="53"/>
    </row>
    <row r="6" spans="1:18" ht="24" customHeight="1" thickTop="1">
      <c r="A6" s="128" t="s">
        <v>21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30"/>
    </row>
    <row r="7" spans="1:18" ht="24" customHeight="1">
      <c r="A7" s="165" t="s">
        <v>14</v>
      </c>
      <c r="B7" s="166"/>
      <c r="C7" s="166"/>
      <c r="D7" s="167"/>
      <c r="E7" s="159"/>
      <c r="F7" s="160"/>
      <c r="G7" s="168" t="s">
        <v>15</v>
      </c>
      <c r="H7" s="169"/>
      <c r="I7" s="170"/>
      <c r="J7" s="171"/>
      <c r="K7" s="172" t="s">
        <v>50</v>
      </c>
      <c r="L7" s="173"/>
      <c r="M7" s="174"/>
      <c r="N7" s="175" t="s">
        <v>63</v>
      </c>
      <c r="O7" s="176"/>
    </row>
    <row r="8" spans="1:18" ht="24" customHeight="1">
      <c r="A8" s="75" t="s">
        <v>9</v>
      </c>
      <c r="B8" s="73" t="s">
        <v>22</v>
      </c>
      <c r="C8" s="73" t="s">
        <v>18</v>
      </c>
      <c r="D8" s="152" t="s">
        <v>17</v>
      </c>
      <c r="E8" s="161"/>
      <c r="F8" s="162"/>
      <c r="G8" s="153" t="s">
        <v>31</v>
      </c>
      <c r="H8" s="154"/>
      <c r="I8" s="155" t="s">
        <v>34</v>
      </c>
      <c r="J8" s="156"/>
      <c r="K8" s="63"/>
      <c r="L8" s="64"/>
      <c r="M8" s="157" t="s">
        <v>41</v>
      </c>
      <c r="N8" s="49" t="s">
        <v>61</v>
      </c>
      <c r="O8" s="177" t="s">
        <v>51</v>
      </c>
    </row>
    <row r="9" spans="1:18" s="4" customFormat="1" ht="12" customHeight="1">
      <c r="A9" s="7" t="s">
        <v>37</v>
      </c>
      <c r="B9" s="70" t="s">
        <v>11</v>
      </c>
      <c r="C9" s="70" t="s">
        <v>38</v>
      </c>
      <c r="D9" s="152"/>
      <c r="E9" s="161"/>
      <c r="F9" s="162"/>
      <c r="G9" s="179" t="s">
        <v>32</v>
      </c>
      <c r="H9" s="179" t="s">
        <v>33</v>
      </c>
      <c r="I9" s="179" t="s">
        <v>35</v>
      </c>
      <c r="J9" s="179" t="s">
        <v>36</v>
      </c>
      <c r="K9" s="179" t="s">
        <v>39</v>
      </c>
      <c r="L9" s="179" t="s">
        <v>40</v>
      </c>
      <c r="M9" s="158"/>
      <c r="N9" s="71" t="s">
        <v>64</v>
      </c>
      <c r="O9" s="178"/>
    </row>
    <row r="10" spans="1:18" s="4" customFormat="1" ht="12" customHeight="1">
      <c r="A10" s="60" t="s">
        <v>24</v>
      </c>
      <c r="B10" s="72" t="s">
        <v>25</v>
      </c>
      <c r="C10" s="72" t="s">
        <v>26</v>
      </c>
      <c r="D10" s="72" t="s">
        <v>52</v>
      </c>
      <c r="E10" s="161"/>
      <c r="F10" s="162"/>
      <c r="G10" s="156"/>
      <c r="H10" s="156"/>
      <c r="I10" s="156"/>
      <c r="J10" s="156"/>
      <c r="K10" s="156"/>
      <c r="L10" s="156"/>
      <c r="M10" s="156"/>
      <c r="N10" s="59" t="s">
        <v>24</v>
      </c>
      <c r="O10" s="54" t="s">
        <v>24</v>
      </c>
    </row>
    <row r="11" spans="1:18" s="5" customFormat="1" ht="24" customHeight="1" thickBot="1">
      <c r="A11" s="113"/>
      <c r="B11" s="114" t="str">
        <f>IF($A$11="","",6600)</f>
        <v/>
      </c>
      <c r="C11" s="55" t="str">
        <f>IF($A$11="","",ROUND(SQRT(3)*$A$11*$B$11,0))</f>
        <v/>
      </c>
      <c r="D11" s="31" t="str">
        <f>IF($C$11="","",ROUND(K5/C11*100,2))</f>
        <v/>
      </c>
      <c r="E11" s="163"/>
      <c r="F11" s="164"/>
      <c r="G11" s="126" t="str">
        <f>IF(ISERROR(INDEX(単相Tr選定!$C$25:$C$34,MATCH($G$5,単相Tr選定!$B$25:$B$34,0)))=TRUE,"",INDEX(単相Tr選定!$C$25:$C$34,MATCH($G$5,単相Tr選定!$B$25:$B$34,0)))</f>
        <v/>
      </c>
      <c r="H11" s="127" t="str">
        <f>IF(ISERROR(INDEX(単相Tr選定!$F$25:$F$34,MATCH($G$5,単相Tr選定!$B$25:$B$34,0)))=TRUE,"",INDEX(単相Tr選定!$F$25:$F$34,MATCH($G$5,単相Tr選定!$B$25:$B$34,0)))</f>
        <v/>
      </c>
      <c r="I11" s="44" t="str">
        <f>IF($H$11="","",ROUND($K$5/$G$5*$G$11,2))</f>
        <v/>
      </c>
      <c r="J11" s="38" t="str">
        <f>IF($H$11="","",ROUND($K$5/$G$5*$H$11,2))</f>
        <v/>
      </c>
      <c r="K11" s="44" t="str">
        <f>IF($I$11="","",$I$11)</f>
        <v/>
      </c>
      <c r="L11" s="38" t="str">
        <f>IF($C$11="","",$J$11+ROUND($K$5/$C$11*100,2))</f>
        <v/>
      </c>
      <c r="M11" s="44" t="str">
        <f>IF($L$11="","",ROUND(SQRT(($K$11^2)+($L$11^2)),2))</f>
        <v/>
      </c>
      <c r="N11" s="119" t="str">
        <f>IF($M$11="","",ROUND(($K$5*100)/($I$5*$M$11),2))</f>
        <v/>
      </c>
      <c r="O11" s="120" t="str" cm="1">
        <f t="array" ref="O11">IF($N$11="","",MIN(IF(定格遮断電流!$C$4:$C$19&gt;=$N$11,定格遮断電流!$C$4:$C$19,"")))</f>
        <v/>
      </c>
    </row>
    <row r="12" spans="1:18" s="4" customFormat="1" ht="24" customHeight="1" thickTop="1">
      <c r="A12" s="180" t="s">
        <v>20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2"/>
    </row>
    <row r="13" spans="1:18" s="5" customFormat="1" ht="24" customHeight="1">
      <c r="A13" s="183" t="s">
        <v>7</v>
      </c>
      <c r="B13" s="184"/>
      <c r="C13" s="185" t="s">
        <v>16</v>
      </c>
      <c r="D13" s="186"/>
      <c r="E13" s="186"/>
      <c r="F13" s="186"/>
      <c r="G13" s="186"/>
      <c r="H13" s="186"/>
      <c r="I13" s="187"/>
      <c r="J13" s="188"/>
      <c r="K13" s="189" t="s">
        <v>49</v>
      </c>
      <c r="L13" s="189"/>
      <c r="M13" s="141"/>
      <c r="N13" s="144" t="s">
        <v>65</v>
      </c>
      <c r="O13" s="190"/>
    </row>
    <row r="14" spans="1:18" s="4" customFormat="1" ht="24" customHeight="1">
      <c r="A14" s="183"/>
      <c r="B14" s="184"/>
      <c r="C14" s="191" t="s">
        <v>54</v>
      </c>
      <c r="D14" s="191"/>
      <c r="E14" s="191"/>
      <c r="F14" s="191"/>
      <c r="G14" s="191" t="s">
        <v>48</v>
      </c>
      <c r="H14" s="191"/>
      <c r="I14" s="144" t="s">
        <v>45</v>
      </c>
      <c r="J14" s="192"/>
      <c r="K14" s="61"/>
      <c r="L14" s="62"/>
      <c r="M14" s="193" t="s">
        <v>47</v>
      </c>
      <c r="N14" s="49" t="s">
        <v>61</v>
      </c>
      <c r="O14" s="177" t="s">
        <v>0</v>
      </c>
      <c r="Q14" s="76"/>
      <c r="R14" s="77"/>
    </row>
    <row r="15" spans="1:18" s="5" customFormat="1" ht="12" customHeight="1">
      <c r="A15" s="183"/>
      <c r="B15" s="184"/>
      <c r="C15" s="196" t="s">
        <v>19</v>
      </c>
      <c r="D15" s="196"/>
      <c r="E15" s="196"/>
      <c r="F15" s="74" t="s">
        <v>10</v>
      </c>
      <c r="G15" s="74" t="s">
        <v>42</v>
      </c>
      <c r="H15" s="74" t="s">
        <v>43</v>
      </c>
      <c r="I15" s="196" t="s">
        <v>44</v>
      </c>
      <c r="J15" s="196" t="s">
        <v>46</v>
      </c>
      <c r="K15" s="196" t="s">
        <v>2</v>
      </c>
      <c r="L15" s="196" t="s">
        <v>1</v>
      </c>
      <c r="M15" s="194"/>
      <c r="N15" s="71" t="s">
        <v>66</v>
      </c>
      <c r="O15" s="195"/>
      <c r="Q15" s="78"/>
      <c r="R15" s="78"/>
    </row>
    <row r="16" spans="1:18" s="4" customFormat="1" ht="12" customHeight="1">
      <c r="A16" s="183"/>
      <c r="B16" s="184"/>
      <c r="C16" s="144" t="s">
        <v>53</v>
      </c>
      <c r="D16" s="144"/>
      <c r="E16" s="144"/>
      <c r="F16" s="69" t="s">
        <v>27</v>
      </c>
      <c r="G16" s="59" t="s">
        <v>28</v>
      </c>
      <c r="H16" s="59" t="s">
        <v>28</v>
      </c>
      <c r="I16" s="197"/>
      <c r="J16" s="197"/>
      <c r="K16" s="197"/>
      <c r="L16" s="197"/>
      <c r="M16" s="194"/>
      <c r="N16" s="59" t="s">
        <v>24</v>
      </c>
      <c r="O16" s="54" t="s">
        <v>24</v>
      </c>
      <c r="Q16" s="78"/>
      <c r="R16" s="78"/>
    </row>
    <row r="17" spans="1:19" s="5" customFormat="1" ht="24" customHeight="1">
      <c r="A17" s="198"/>
      <c r="B17" s="199"/>
      <c r="C17" s="200"/>
      <c r="D17" s="200"/>
      <c r="E17" s="200"/>
      <c r="F17" s="115"/>
      <c r="G17" s="106" t="str">
        <f>IF(ISERROR(INDEX(電線!$C$5:$C$97,MATCH($C17,電線!$B$5:$B$97,0)))=TRUE,"",INDEX(電線!$C$5:$C$97,MATCH($C17,電線!$B$5:$B$97,0)))</f>
        <v/>
      </c>
      <c r="H17" s="106" t="str">
        <f>IF(ISERROR(INDEX(電線選定!$C$5:$C$97,MATCH($C17,電線選定!$B$5:$B$97,0)))=TRUE,"",INDEX(電線選定!$C$5:$C$97,MATCH($C17,電線選定!$B$5:$B$97,0)))</f>
        <v/>
      </c>
      <c r="I17" s="117" t="str">
        <f>IF($C17="","",ROUND(($G17*$K$5/$I$5^2)*2*$F17*100,2))</f>
        <v/>
      </c>
      <c r="J17" s="117" t="str">
        <f>IF($C17="","",ROUND(($H17*$K$5/$I$5^2)*2*$F17*100,2))</f>
        <v/>
      </c>
      <c r="K17" s="107" t="str">
        <f>IF($J17="","",$K$11+$I17)</f>
        <v/>
      </c>
      <c r="L17" s="107" t="str">
        <f>IF($C17="","",$L$11+$J17)</f>
        <v/>
      </c>
      <c r="M17" s="107" t="str">
        <f>IF($C17="","",ROUND(SQRT($K17^2+$L17^2),2))</f>
        <v/>
      </c>
      <c r="N17" s="121" t="str">
        <f>IF($M17="","",ROUND(($K$5*100)/($I$5*$M17),2))</f>
        <v/>
      </c>
      <c r="O17" s="122" t="str" cm="1">
        <f t="array" ref="O17">IF($N17="","",MIN(IF(定格遮断電流!$C$4:$C$19&gt;=$N17,定格遮断電流!$C$4:$C$19,"")))</f>
        <v/>
      </c>
      <c r="Q17" s="78"/>
      <c r="R17" s="78"/>
    </row>
    <row r="18" spans="1:19" s="4" customFormat="1" ht="24" customHeight="1">
      <c r="A18" s="198"/>
      <c r="B18" s="199"/>
      <c r="C18" s="200"/>
      <c r="D18" s="200"/>
      <c r="E18" s="200"/>
      <c r="F18" s="115"/>
      <c r="G18" s="106" t="str">
        <f>IF(ISERROR(INDEX(電線!$C$5:$C$97,MATCH($C18,電線!$B$5:$B$97,0)))=TRUE,"",INDEX(電線!$C$5:$C$97,MATCH($C18,電線!$B$5:$B$97,0)))</f>
        <v/>
      </c>
      <c r="H18" s="106" t="str">
        <f>IF(ISERROR(INDEX(電線選定!$C$5:$C$97,MATCH($C18,電線選定!$B$5:$B$97,0)))=TRUE,"",INDEX(電線選定!$C$5:$C$97,MATCH($C18,電線選定!$B$5:$B$97,0)))</f>
        <v/>
      </c>
      <c r="I18" s="117" t="str">
        <f t="shared" ref="I18:I30" si="0">IF($C18="","",ROUND(($G18*$K$5/$I$5^2)*2*$F18*100,2))</f>
        <v/>
      </c>
      <c r="J18" s="117" t="str">
        <f t="shared" ref="J18:J30" si="1">IF($C18="","",ROUND(($H18*$K$5/$I$5^2)*2*$F18*100,2))</f>
        <v/>
      </c>
      <c r="K18" s="107" t="str">
        <f t="shared" ref="K18:K30" si="2">IF($J18="","",$K$11+$I18)</f>
        <v/>
      </c>
      <c r="L18" s="107" t="str">
        <f t="shared" ref="L18:L30" si="3">IF($C18="","",$L$11+$J18)</f>
        <v/>
      </c>
      <c r="M18" s="107" t="str">
        <f t="shared" ref="M18:M30" si="4">IF($C18="","",ROUND(SQRT($K18^2+$L18^2),2))</f>
        <v/>
      </c>
      <c r="N18" s="121" t="str">
        <f t="shared" ref="N18:N30" si="5">IF($M18="","",ROUND(($K$5*100)/($I$5*$M18),2))</f>
        <v/>
      </c>
      <c r="O18" s="122" t="str" cm="1">
        <f t="array" ref="O18">IF($N18="","",MIN(IF(定格遮断電流!$C$4:$C$19&gt;=$N18,定格遮断電流!$C$4:$C$19,"")))</f>
        <v/>
      </c>
      <c r="Q18" s="78"/>
      <c r="R18" s="78"/>
    </row>
    <row r="19" spans="1:19" s="5" customFormat="1" ht="24" customHeight="1">
      <c r="A19" s="198"/>
      <c r="B19" s="199"/>
      <c r="C19" s="200"/>
      <c r="D19" s="200"/>
      <c r="E19" s="200"/>
      <c r="F19" s="115"/>
      <c r="G19" s="106" t="str">
        <f>IF(ISERROR(INDEX(電線!$C$5:$C$97,MATCH($C19,電線!$B$5:$B$97,0)))=TRUE,"",INDEX(電線!$C$5:$C$97,MATCH($C19,電線!$B$5:$B$97,0)))</f>
        <v/>
      </c>
      <c r="H19" s="106" t="str">
        <f>IF(ISERROR(INDEX(電線選定!$C$5:$C$97,MATCH($C19,電線選定!$B$5:$B$97,0)))=TRUE,"",INDEX(電線選定!$C$5:$C$97,MATCH($C19,電線選定!$B$5:$B$97,0)))</f>
        <v/>
      </c>
      <c r="I19" s="117" t="str">
        <f t="shared" si="0"/>
        <v/>
      </c>
      <c r="J19" s="117" t="str">
        <f t="shared" si="1"/>
        <v/>
      </c>
      <c r="K19" s="107" t="str">
        <f t="shared" si="2"/>
        <v/>
      </c>
      <c r="L19" s="107" t="str">
        <f t="shared" si="3"/>
        <v/>
      </c>
      <c r="M19" s="107" t="str">
        <f t="shared" si="4"/>
        <v/>
      </c>
      <c r="N19" s="121" t="str">
        <f t="shared" si="5"/>
        <v/>
      </c>
      <c r="O19" s="122" t="str" cm="1">
        <f t="array" ref="O19">IF($N19="","",MIN(IF(定格遮断電流!$C$4:$C$19&gt;=$N19,定格遮断電流!$C$4:$C$19,"")))</f>
        <v/>
      </c>
      <c r="Q19" s="78"/>
      <c r="R19" s="78"/>
    </row>
    <row r="20" spans="1:19" s="4" customFormat="1" ht="24" customHeight="1">
      <c r="A20" s="198"/>
      <c r="B20" s="199"/>
      <c r="C20" s="200"/>
      <c r="D20" s="200"/>
      <c r="E20" s="200"/>
      <c r="F20" s="115"/>
      <c r="G20" s="106" t="str">
        <f>IF(ISERROR(INDEX(電線!$C$5:$C$97,MATCH($C20,電線!$B$5:$B$97,0)))=TRUE,"",INDEX(電線!$C$5:$C$97,MATCH($C20,電線!$B$5:$B$97,0)))</f>
        <v/>
      </c>
      <c r="H20" s="106" t="str">
        <f>IF(ISERROR(INDEX(電線選定!$C$5:$C$97,MATCH($C20,電線選定!$B$5:$B$97,0)))=TRUE,"",INDEX(電線選定!$C$5:$C$97,MATCH($C20,電線選定!$B$5:$B$97,0)))</f>
        <v/>
      </c>
      <c r="I20" s="117" t="str">
        <f t="shared" si="0"/>
        <v/>
      </c>
      <c r="J20" s="117" t="str">
        <f t="shared" si="1"/>
        <v/>
      </c>
      <c r="K20" s="107" t="str">
        <f t="shared" si="2"/>
        <v/>
      </c>
      <c r="L20" s="107" t="str">
        <f t="shared" si="3"/>
        <v/>
      </c>
      <c r="M20" s="107" t="str">
        <f t="shared" si="4"/>
        <v/>
      </c>
      <c r="N20" s="121" t="str">
        <f t="shared" si="5"/>
        <v/>
      </c>
      <c r="O20" s="122" t="str" cm="1">
        <f t="array" ref="O20">IF($N20="","",MIN(IF(定格遮断電流!$C$4:$C$19&gt;=$N20,定格遮断電流!$C$4:$C$19,"")))</f>
        <v/>
      </c>
      <c r="Q20" s="78"/>
      <c r="R20" s="78"/>
    </row>
    <row r="21" spans="1:19" s="5" customFormat="1" ht="24" customHeight="1">
      <c r="A21" s="201"/>
      <c r="B21" s="202"/>
      <c r="C21" s="203"/>
      <c r="D21" s="204"/>
      <c r="E21" s="205"/>
      <c r="F21" s="115"/>
      <c r="G21" s="106" t="str">
        <f>IF(ISERROR(INDEX(電線!$C$5:$C$97,MATCH($C21,電線!$B$5:$B$97,0)))=TRUE,"",INDEX(電線!$C$5:$C$97,MATCH($C21,電線!$B$5:$B$97,0)))</f>
        <v/>
      </c>
      <c r="H21" s="106" t="str">
        <f>IF(ISERROR(INDEX(電線選定!$C$5:$C$97,MATCH($C21,電線選定!$B$5:$B$97,0)))=TRUE,"",INDEX(電線選定!$C$5:$C$97,MATCH($C21,電線選定!$B$5:$B$97,0)))</f>
        <v/>
      </c>
      <c r="I21" s="117" t="str">
        <f t="shared" si="0"/>
        <v/>
      </c>
      <c r="J21" s="117" t="str">
        <f t="shared" si="1"/>
        <v/>
      </c>
      <c r="K21" s="107" t="str">
        <f t="shared" si="2"/>
        <v/>
      </c>
      <c r="L21" s="107" t="str">
        <f t="shared" si="3"/>
        <v/>
      </c>
      <c r="M21" s="107" t="str">
        <f t="shared" si="4"/>
        <v/>
      </c>
      <c r="N21" s="121" t="str">
        <f t="shared" si="5"/>
        <v/>
      </c>
      <c r="O21" s="122" t="str" cm="1">
        <f t="array" ref="O21">IF($N21="","",MIN(IF(定格遮断電流!$C$4:$C$19&gt;=$N21,定格遮断電流!$C$4:$C$19,"")))</f>
        <v/>
      </c>
      <c r="Q21" s="78"/>
      <c r="R21" s="78"/>
    </row>
    <row r="22" spans="1:19" s="4" customFormat="1" ht="24" customHeight="1">
      <c r="A22" s="201"/>
      <c r="B22" s="202"/>
      <c r="C22" s="200"/>
      <c r="D22" s="200"/>
      <c r="E22" s="200"/>
      <c r="F22" s="115"/>
      <c r="G22" s="106" t="str">
        <f>IF(ISERROR(INDEX(電線!$C$5:$C$97,MATCH($C22,電線!$B$5:$B$97,0)))=TRUE,"",INDEX(電線!$C$5:$C$97,MATCH($C22,電線!$B$5:$B$97,0)))</f>
        <v/>
      </c>
      <c r="H22" s="106" t="str">
        <f>IF(ISERROR(INDEX(電線選定!$C$5:$C$97,MATCH($C22,電線選定!$B$5:$B$97,0)))=TRUE,"",INDEX(電線選定!$C$5:$C$97,MATCH($C22,電線選定!$B$5:$B$97,0)))</f>
        <v/>
      </c>
      <c r="I22" s="117" t="str">
        <f t="shared" si="0"/>
        <v/>
      </c>
      <c r="J22" s="117" t="str">
        <f t="shared" si="1"/>
        <v/>
      </c>
      <c r="K22" s="107" t="str">
        <f t="shared" si="2"/>
        <v/>
      </c>
      <c r="L22" s="107" t="str">
        <f t="shared" si="3"/>
        <v/>
      </c>
      <c r="M22" s="107" t="str">
        <f t="shared" si="4"/>
        <v/>
      </c>
      <c r="N22" s="121" t="str">
        <f t="shared" si="5"/>
        <v/>
      </c>
      <c r="O22" s="122" t="str" cm="1">
        <f t="array" ref="O22">IF($N22="","",MIN(IF(定格遮断電流!$C$4:$C$19&gt;=$N22,定格遮断電流!$C$4:$C$19,"")))</f>
        <v/>
      </c>
      <c r="Q22" s="78"/>
      <c r="R22" s="78"/>
    </row>
    <row r="23" spans="1:19" s="5" customFormat="1" ht="24" customHeight="1">
      <c r="A23" s="201"/>
      <c r="B23" s="202"/>
      <c r="C23" s="203"/>
      <c r="D23" s="204"/>
      <c r="E23" s="205"/>
      <c r="F23" s="115"/>
      <c r="G23" s="106" t="str">
        <f>IF(ISERROR(INDEX(電線!$C$5:$C$97,MATCH($C23,電線!$B$5:$B$97,0)))=TRUE,"",INDEX(電線!$C$5:$C$97,MATCH($C23,電線!$B$5:$B$97,0)))</f>
        <v/>
      </c>
      <c r="H23" s="106" t="str">
        <f>IF(ISERROR(INDEX(電線選定!$C$5:$C$97,MATCH($C23,電線選定!$B$5:$B$97,0)))=TRUE,"",INDEX(電線選定!$C$5:$C$97,MATCH($C23,電線選定!$B$5:$B$97,0)))</f>
        <v/>
      </c>
      <c r="I23" s="117" t="str">
        <f t="shared" si="0"/>
        <v/>
      </c>
      <c r="J23" s="117" t="str">
        <f t="shared" si="1"/>
        <v/>
      </c>
      <c r="K23" s="107" t="str">
        <f t="shared" si="2"/>
        <v/>
      </c>
      <c r="L23" s="107" t="str">
        <f t="shared" si="3"/>
        <v/>
      </c>
      <c r="M23" s="107" t="str">
        <f t="shared" si="4"/>
        <v/>
      </c>
      <c r="N23" s="121" t="str">
        <f t="shared" si="5"/>
        <v/>
      </c>
      <c r="O23" s="122" t="str" cm="1">
        <f t="array" ref="O23">IF($N23="","",MIN(IF(定格遮断電流!$C$4:$C$19&gt;=$N23,定格遮断電流!$C$4:$C$19,"")))</f>
        <v/>
      </c>
      <c r="Q23" s="78"/>
      <c r="R23" s="78"/>
    </row>
    <row r="24" spans="1:19" s="4" customFormat="1" ht="24" customHeight="1">
      <c r="A24" s="201"/>
      <c r="B24" s="202"/>
      <c r="C24" s="203"/>
      <c r="D24" s="204"/>
      <c r="E24" s="205"/>
      <c r="F24" s="115"/>
      <c r="G24" s="106" t="str">
        <f>IF(ISERROR(INDEX(電線!$C$5:$C$97,MATCH($C24,電線!$B$5:$B$97,0)))=TRUE,"",INDEX(電線!$C$5:$C$97,MATCH($C24,電線!$B$5:$B$97,0)))</f>
        <v/>
      </c>
      <c r="H24" s="106" t="str">
        <f>IF(ISERROR(INDEX(電線選定!$C$5:$C$97,MATCH($C24,電線選定!$B$5:$B$97,0)))=TRUE,"",INDEX(電線選定!$C$5:$C$97,MATCH($C24,電線選定!$B$5:$B$97,0)))</f>
        <v/>
      </c>
      <c r="I24" s="117" t="str">
        <f t="shared" si="0"/>
        <v/>
      </c>
      <c r="J24" s="117" t="str">
        <f t="shared" si="1"/>
        <v/>
      </c>
      <c r="K24" s="107" t="str">
        <f t="shared" si="2"/>
        <v/>
      </c>
      <c r="L24" s="107" t="str">
        <f t="shared" si="3"/>
        <v/>
      </c>
      <c r="M24" s="107" t="str">
        <f t="shared" si="4"/>
        <v/>
      </c>
      <c r="N24" s="121" t="str">
        <f t="shared" si="5"/>
        <v/>
      </c>
      <c r="O24" s="122" t="str" cm="1">
        <f t="array" ref="O24">IF($N24="","",MIN(IF(定格遮断電流!$C$4:$C$19&gt;=$N24,定格遮断電流!$C$4:$C$19,"")))</f>
        <v/>
      </c>
      <c r="Q24" s="78"/>
      <c r="R24" s="78"/>
    </row>
    <row r="25" spans="1:19" s="5" customFormat="1" ht="24" customHeight="1">
      <c r="A25" s="201"/>
      <c r="B25" s="202"/>
      <c r="C25" s="203"/>
      <c r="D25" s="204"/>
      <c r="E25" s="205"/>
      <c r="F25" s="115"/>
      <c r="G25" s="106" t="str">
        <f>IF(ISERROR(INDEX(電線!$C$5:$C$97,MATCH($C25,電線!$B$5:$B$97,0)))=TRUE,"",INDEX(電線!$C$5:$C$97,MATCH($C25,電線!$B$5:$B$97,0)))</f>
        <v/>
      </c>
      <c r="H25" s="106" t="str">
        <f>IF(ISERROR(INDEX(電線選定!$C$5:$C$97,MATCH($C25,電線選定!$B$5:$B$97,0)))=TRUE,"",INDEX(電線選定!$C$5:$C$97,MATCH($C25,電線選定!$B$5:$B$97,0)))</f>
        <v/>
      </c>
      <c r="I25" s="117" t="str">
        <f t="shared" si="0"/>
        <v/>
      </c>
      <c r="J25" s="117" t="str">
        <f t="shared" si="1"/>
        <v/>
      </c>
      <c r="K25" s="107" t="str">
        <f t="shared" si="2"/>
        <v/>
      </c>
      <c r="L25" s="107" t="str">
        <f t="shared" si="3"/>
        <v/>
      </c>
      <c r="M25" s="107" t="str">
        <f t="shared" si="4"/>
        <v/>
      </c>
      <c r="N25" s="121" t="str">
        <f t="shared" si="5"/>
        <v/>
      </c>
      <c r="O25" s="122" t="str" cm="1">
        <f t="array" ref="O25">IF($N25="","",MIN(IF(定格遮断電流!$C$4:$C$19&gt;=$N25,定格遮断電流!$C$4:$C$19,"")))</f>
        <v/>
      </c>
      <c r="Q25" s="78"/>
      <c r="R25" s="78"/>
    </row>
    <row r="26" spans="1:19" s="4" customFormat="1" ht="24" customHeight="1">
      <c r="A26" s="201"/>
      <c r="B26" s="202"/>
      <c r="C26" s="200"/>
      <c r="D26" s="200"/>
      <c r="E26" s="200"/>
      <c r="F26" s="115"/>
      <c r="G26" s="106" t="str">
        <f>IF(ISERROR(INDEX(電線!$C$5:$C$97,MATCH($C26,電線!$B$5:$B$97,0)))=TRUE,"",INDEX(電線!$C$5:$C$97,MATCH($C26,電線!$B$5:$B$97,0)))</f>
        <v/>
      </c>
      <c r="H26" s="106" t="str">
        <f>IF(ISERROR(INDEX(電線選定!$C$5:$C$97,MATCH($C26,電線選定!$B$5:$B$97,0)))=TRUE,"",INDEX(電線選定!$C$5:$C$97,MATCH($C26,電線選定!$B$5:$B$97,0)))</f>
        <v/>
      </c>
      <c r="I26" s="117" t="str">
        <f t="shared" si="0"/>
        <v/>
      </c>
      <c r="J26" s="117" t="str">
        <f t="shared" si="1"/>
        <v/>
      </c>
      <c r="K26" s="107" t="str">
        <f t="shared" si="2"/>
        <v/>
      </c>
      <c r="L26" s="107" t="str">
        <f t="shared" si="3"/>
        <v/>
      </c>
      <c r="M26" s="107" t="str">
        <f t="shared" si="4"/>
        <v/>
      </c>
      <c r="N26" s="121" t="str">
        <f t="shared" si="5"/>
        <v/>
      </c>
      <c r="O26" s="122" t="str" cm="1">
        <f t="array" ref="O26">IF($N26="","",MIN(IF(定格遮断電流!$C$4:$C$19&gt;=$N26,定格遮断電流!$C$4:$C$19,"")))</f>
        <v/>
      </c>
      <c r="Q26" s="78"/>
      <c r="R26" s="78"/>
    </row>
    <row r="27" spans="1:19" s="5" customFormat="1" ht="24" customHeight="1">
      <c r="A27" s="201"/>
      <c r="B27" s="202"/>
      <c r="C27" s="203"/>
      <c r="D27" s="204"/>
      <c r="E27" s="205"/>
      <c r="F27" s="115"/>
      <c r="G27" s="106" t="str">
        <f>IF(ISERROR(INDEX(電線!$C$5:$C$97,MATCH($C27,電線!$B$5:$B$97,0)))=TRUE,"",INDEX(電線!$C$5:$C$97,MATCH($C27,電線!$B$5:$B$97,0)))</f>
        <v/>
      </c>
      <c r="H27" s="106" t="str">
        <f>IF(ISERROR(INDEX(電線選定!$C$5:$C$97,MATCH($C27,電線選定!$B$5:$B$97,0)))=TRUE,"",INDEX(電線選定!$C$5:$C$97,MATCH($C27,電線選定!$B$5:$B$97,0)))</f>
        <v/>
      </c>
      <c r="I27" s="117" t="str">
        <f t="shared" si="0"/>
        <v/>
      </c>
      <c r="J27" s="117" t="str">
        <f t="shared" si="1"/>
        <v/>
      </c>
      <c r="K27" s="107" t="str">
        <f t="shared" si="2"/>
        <v/>
      </c>
      <c r="L27" s="107" t="str">
        <f t="shared" si="3"/>
        <v/>
      </c>
      <c r="M27" s="107" t="str">
        <f t="shared" si="4"/>
        <v/>
      </c>
      <c r="N27" s="121" t="str">
        <f t="shared" si="5"/>
        <v/>
      </c>
      <c r="O27" s="122" t="str" cm="1">
        <f t="array" ref="O27">IF($N27="","",MIN(IF(定格遮断電流!$C$4:$C$19&gt;=$N27,定格遮断電流!$C$4:$C$19,"")))</f>
        <v/>
      </c>
      <c r="Q27" s="78"/>
      <c r="R27" s="78"/>
    </row>
    <row r="28" spans="1:19" s="4" customFormat="1" ht="24" customHeight="1">
      <c r="A28" s="201"/>
      <c r="B28" s="202"/>
      <c r="C28" s="203"/>
      <c r="D28" s="204"/>
      <c r="E28" s="205"/>
      <c r="F28" s="115"/>
      <c r="G28" s="106" t="str">
        <f>IF(ISERROR(INDEX(電線!$C$5:$C$97,MATCH($C28,電線!$B$5:$B$97,0)))=TRUE,"",INDEX(電線!$C$5:$C$97,MATCH($C28,電線!$B$5:$B$97,0)))</f>
        <v/>
      </c>
      <c r="H28" s="106" t="str">
        <f>IF(ISERROR(INDEX(電線選定!$C$5:$C$97,MATCH($C28,電線選定!$B$5:$B$97,0)))=TRUE,"",INDEX(電線選定!$C$5:$C$97,MATCH($C28,電線選定!$B$5:$B$97,0)))</f>
        <v/>
      </c>
      <c r="I28" s="117" t="str">
        <f t="shared" si="0"/>
        <v/>
      </c>
      <c r="J28" s="117" t="str">
        <f t="shared" si="1"/>
        <v/>
      </c>
      <c r="K28" s="107" t="str">
        <f t="shared" si="2"/>
        <v/>
      </c>
      <c r="L28" s="107" t="str">
        <f t="shared" si="3"/>
        <v/>
      </c>
      <c r="M28" s="107" t="str">
        <f t="shared" si="4"/>
        <v/>
      </c>
      <c r="N28" s="121" t="str">
        <f t="shared" si="5"/>
        <v/>
      </c>
      <c r="O28" s="122" t="str" cm="1">
        <f t="array" ref="O28">IF($N28="","",MIN(IF(定格遮断電流!$C$4:$C$19&gt;=$N28,定格遮断電流!$C$4:$C$19,"")))</f>
        <v/>
      </c>
      <c r="Q28" s="78"/>
      <c r="R28" s="78"/>
    </row>
    <row r="29" spans="1:19" s="5" customFormat="1" ht="24" customHeight="1">
      <c r="A29" s="198"/>
      <c r="B29" s="199"/>
      <c r="C29" s="200"/>
      <c r="D29" s="200"/>
      <c r="E29" s="200"/>
      <c r="F29" s="115"/>
      <c r="G29" s="108" t="str">
        <f>IF(ISERROR(INDEX(電線!$C$5:$C$97,MATCH($C29,電線!$B$5:$B$97,0)))=TRUE,"",INDEX(電線!$C$5:$C$97,MATCH($C29,電線!$B$5:$B$97,0)))</f>
        <v/>
      </c>
      <c r="H29" s="108" t="str">
        <f>IF(ISERROR(INDEX(電線選定!$C$5:$C$97,MATCH($C29,電線選定!$B$5:$B$97,0)))=TRUE,"",INDEX(電線選定!$C$5:$C$97,MATCH($C29,電線選定!$B$5:$B$97,0)))</f>
        <v/>
      </c>
      <c r="I29" s="117" t="str">
        <f t="shared" si="0"/>
        <v/>
      </c>
      <c r="J29" s="117" t="str">
        <f t="shared" si="1"/>
        <v/>
      </c>
      <c r="K29" s="107" t="str">
        <f t="shared" si="2"/>
        <v/>
      </c>
      <c r="L29" s="107" t="str">
        <f t="shared" si="3"/>
        <v/>
      </c>
      <c r="M29" s="107" t="str">
        <f t="shared" si="4"/>
        <v/>
      </c>
      <c r="N29" s="121" t="str">
        <f t="shared" si="5"/>
        <v/>
      </c>
      <c r="O29" s="122" t="str" cm="1">
        <f t="array" ref="O29">IF($N29="","",MIN(IF(定格遮断電流!$C$4:$C$19&gt;=$N29,定格遮断電流!$C$4:$C$19,"")))</f>
        <v/>
      </c>
      <c r="Q29" s="78"/>
      <c r="R29" s="78"/>
    </row>
    <row r="30" spans="1:19" s="5" customFormat="1" ht="24" customHeight="1" thickBot="1">
      <c r="A30" s="206"/>
      <c r="B30" s="207"/>
      <c r="C30" s="208"/>
      <c r="D30" s="208"/>
      <c r="E30" s="208"/>
      <c r="F30" s="116"/>
      <c r="G30" s="109" t="str">
        <f>IF(ISERROR(INDEX(電線!$C$5:$C$97,MATCH($C30,電線!$B$5:$B$97,0)))=TRUE,"",INDEX(電線!$C$5:$C$97,MATCH($C30,電線!$B$5:$B$97,0)))</f>
        <v/>
      </c>
      <c r="H30" s="109" t="str">
        <f>IF(ISERROR(INDEX(電線選定!$C$5:$C$97,MATCH($C30,電線選定!$B$5:$B$97,0)))=TRUE,"",INDEX(電線選定!$C$5:$C$97,MATCH($C30,電線選定!$B$5:$B$97,0)))</f>
        <v/>
      </c>
      <c r="I30" s="118" t="str">
        <f t="shared" si="0"/>
        <v/>
      </c>
      <c r="J30" s="118" t="str">
        <f t="shared" si="1"/>
        <v/>
      </c>
      <c r="K30" s="110" t="str">
        <f t="shared" si="2"/>
        <v/>
      </c>
      <c r="L30" s="110" t="str">
        <f t="shared" si="3"/>
        <v/>
      </c>
      <c r="M30" s="110" t="str">
        <f t="shared" si="4"/>
        <v/>
      </c>
      <c r="N30" s="123" t="str">
        <f t="shared" si="5"/>
        <v/>
      </c>
      <c r="O30" s="124" t="str" cm="1">
        <f t="array" ref="O30">IF($N30="","",MIN(IF(定格遮断電流!$C$4:$C$19&gt;=$N30,定格遮断電流!$C$4:$C$19,"")))</f>
        <v/>
      </c>
      <c r="Q30"/>
      <c r="R30"/>
    </row>
    <row r="31" spans="1:19" s="65" customFormat="1" ht="15" customHeight="1">
      <c r="L31" s="66"/>
      <c r="M31" s="66"/>
      <c r="N31" s="67"/>
      <c r="O31" s="2"/>
      <c r="Q31" s="68"/>
      <c r="R31" s="68"/>
    </row>
    <row r="32" spans="1:19" ht="13.5">
      <c r="K32" s="40"/>
      <c r="L32" s="40"/>
      <c r="M32" s="40"/>
      <c r="N32" s="56"/>
      <c r="O32" s="56"/>
      <c r="P32"/>
      <c r="Q32"/>
      <c r="R32"/>
      <c r="S32"/>
    </row>
    <row r="33" spans="1:19" ht="13.5">
      <c r="A33" s="8"/>
      <c r="C33"/>
      <c r="D33" s="27"/>
      <c r="E33" s="4"/>
      <c r="F33" s="4"/>
      <c r="G33" s="4"/>
      <c r="H33" s="17"/>
      <c r="I33" s="17"/>
      <c r="J33" s="56"/>
      <c r="K33" s="41"/>
      <c r="L33" s="41"/>
      <c r="M33" s="41"/>
      <c r="N33" s="41"/>
      <c r="O33" s="41"/>
      <c r="P33"/>
      <c r="Q33"/>
      <c r="R33"/>
      <c r="S33"/>
    </row>
    <row r="34" spans="1:19" ht="13.5">
      <c r="A34" s="8"/>
      <c r="B34" s="19"/>
      <c r="C34" s="27"/>
      <c r="D34" s="27"/>
      <c r="E34" s="4"/>
      <c r="F34" s="4"/>
      <c r="G34" s="4"/>
      <c r="H34" s="39"/>
      <c r="I34" s="39"/>
      <c r="J34" s="39"/>
      <c r="K34" s="39"/>
      <c r="L34" s="39"/>
      <c r="M34" s="39"/>
      <c r="N34" s="39"/>
      <c r="O34" s="39"/>
      <c r="P34"/>
      <c r="Q34"/>
      <c r="R34"/>
      <c r="S34"/>
    </row>
    <row r="35" spans="1:19" ht="13.5">
      <c r="A35" s="8"/>
      <c r="C35" s="22"/>
      <c r="D35" s="27"/>
      <c r="E35" s="4"/>
      <c r="F35" s="4"/>
      <c r="G35" s="4"/>
      <c r="H35" s="39"/>
      <c r="I35" s="39"/>
      <c r="J35" s="39"/>
      <c r="K35" s="39"/>
      <c r="L35" s="39"/>
      <c r="M35" s="39"/>
      <c r="N35" s="39"/>
      <c r="O35" s="39"/>
      <c r="P35"/>
      <c r="Q35"/>
      <c r="R35"/>
      <c r="S35"/>
    </row>
    <row r="36" spans="1:19" ht="13.5">
      <c r="A36" s="8"/>
      <c r="C36" s="22"/>
      <c r="D36" s="27"/>
      <c r="E36" s="4"/>
      <c r="F36" s="4"/>
      <c r="G36" s="4"/>
      <c r="H36" s="39"/>
      <c r="I36" s="39"/>
      <c r="J36" s="39"/>
      <c r="K36" s="39"/>
      <c r="L36" s="39"/>
      <c r="M36" s="39"/>
      <c r="N36" s="39"/>
      <c r="O36" s="39"/>
      <c r="P36"/>
      <c r="Q36"/>
      <c r="R36"/>
      <c r="S36"/>
    </row>
    <row r="37" spans="1:19" ht="13.5">
      <c r="A37" s="8"/>
      <c r="C37" s="22"/>
      <c r="D37" s="27"/>
      <c r="E37" s="4"/>
      <c r="F37" s="4"/>
      <c r="G37" s="4"/>
      <c r="H37" s="17"/>
      <c r="I37" s="17"/>
      <c r="J37" s="56"/>
      <c r="K37" s="41"/>
      <c r="L37" s="41"/>
      <c r="M37" s="41"/>
      <c r="N37" s="41"/>
      <c r="O37" s="41"/>
      <c r="P37"/>
      <c r="Q37"/>
      <c r="R37"/>
      <c r="S37"/>
    </row>
    <row r="38" spans="1:19" ht="13.5">
      <c r="A38" s="9"/>
      <c r="B38" s="20"/>
      <c r="C38" s="22"/>
      <c r="D38" s="28"/>
      <c r="E38" s="36"/>
      <c r="F38" s="37"/>
      <c r="G38" s="37"/>
      <c r="H38" s="39"/>
      <c r="I38" s="39"/>
      <c r="J38" s="39"/>
      <c r="K38" s="39"/>
      <c r="L38" s="39"/>
      <c r="M38" s="39"/>
      <c r="N38" s="39"/>
      <c r="O38" s="39"/>
      <c r="P38"/>
      <c r="Q38"/>
      <c r="R38"/>
      <c r="S38"/>
    </row>
    <row r="39" spans="1:19" ht="13.5">
      <c r="A39" s="9"/>
      <c r="B39" s="20"/>
      <c r="C39" s="22"/>
      <c r="D39" s="28"/>
      <c r="E39" s="36"/>
      <c r="F39" s="37"/>
      <c r="G39" s="37"/>
      <c r="H39" s="39"/>
      <c r="I39" s="39"/>
      <c r="J39" s="39"/>
      <c r="K39" s="39"/>
      <c r="L39" s="39"/>
      <c r="M39" s="39"/>
      <c r="N39" s="39"/>
      <c r="O39" s="39"/>
      <c r="P39"/>
      <c r="Q39"/>
      <c r="R39"/>
      <c r="S39"/>
    </row>
    <row r="40" spans="1:19">
      <c r="A40" s="9"/>
      <c r="B40" s="20"/>
      <c r="C40" s="22"/>
      <c r="D40" s="28"/>
      <c r="E40" s="36"/>
      <c r="F40" s="37"/>
      <c r="G40" s="37"/>
      <c r="H40" s="39"/>
      <c r="I40" s="39"/>
      <c r="J40" s="39"/>
      <c r="K40" s="39"/>
      <c r="L40" s="39"/>
      <c r="M40" s="39"/>
      <c r="N40" s="39"/>
      <c r="O40" s="39"/>
    </row>
    <row r="41" spans="1:19">
      <c r="A41" s="9"/>
      <c r="B41" s="20"/>
      <c r="C41" s="22"/>
      <c r="D41" s="28"/>
      <c r="E41" s="36"/>
      <c r="F41" s="37"/>
      <c r="G41" s="37"/>
      <c r="H41" s="39"/>
      <c r="I41" s="39"/>
      <c r="J41" s="39"/>
      <c r="K41" s="39"/>
      <c r="L41" s="39"/>
      <c r="M41" s="39"/>
      <c r="N41" s="39"/>
      <c r="O41" s="39"/>
    </row>
    <row r="42" spans="1:19" ht="13.5">
      <c r="A42" s="9"/>
      <c r="C42"/>
      <c r="D42" s="27"/>
      <c r="E42" s="27"/>
      <c r="F42" s="27"/>
      <c r="G42" s="27"/>
      <c r="H42" s="39"/>
      <c r="I42" s="39"/>
      <c r="J42" s="39"/>
      <c r="K42" s="39"/>
      <c r="L42" s="39"/>
      <c r="M42" s="39"/>
      <c r="N42" s="39"/>
      <c r="O42" s="39"/>
    </row>
    <row r="43" spans="1:19">
      <c r="A43" s="9"/>
      <c r="B43" s="21"/>
      <c r="C43" s="28"/>
      <c r="D43" s="28"/>
      <c r="E43" s="28"/>
      <c r="F43" s="28"/>
      <c r="G43" s="28"/>
      <c r="H43" s="39"/>
      <c r="I43" s="39"/>
      <c r="J43" s="39"/>
      <c r="K43" s="39"/>
      <c r="L43" s="39"/>
      <c r="M43" s="39"/>
      <c r="N43" s="39"/>
      <c r="O43" s="39"/>
    </row>
    <row r="44" spans="1:19">
      <c r="A44" s="9"/>
      <c r="B44" s="21"/>
      <c r="C44" s="4"/>
      <c r="D44" s="28"/>
      <c r="E44" s="28"/>
      <c r="F44" s="28"/>
      <c r="G44" s="28"/>
      <c r="H44" s="39"/>
      <c r="I44" s="39"/>
      <c r="J44" s="39"/>
      <c r="K44" s="39"/>
      <c r="L44" s="39"/>
      <c r="M44" s="39"/>
      <c r="N44" s="39"/>
      <c r="O44" s="39"/>
    </row>
    <row r="45" spans="1:19">
      <c r="A45" s="5"/>
      <c r="B45" s="5"/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9">
      <c r="A46" s="9"/>
      <c r="B46" s="21"/>
      <c r="C46" s="22"/>
      <c r="D46" s="29"/>
      <c r="E46" s="29"/>
      <c r="F46" s="29"/>
      <c r="G46" s="29"/>
      <c r="H46" s="9"/>
      <c r="I46" s="20"/>
      <c r="J46" s="20"/>
      <c r="K46" s="20"/>
      <c r="L46" s="20"/>
      <c r="M46" s="20"/>
      <c r="N46" s="20"/>
      <c r="O46" s="20"/>
    </row>
    <row r="47" spans="1:19">
      <c r="A47" s="10"/>
      <c r="B47" s="22"/>
      <c r="C47" s="5"/>
      <c r="D47" s="5"/>
      <c r="E47" s="5"/>
      <c r="F47" s="29"/>
      <c r="G47" s="29"/>
      <c r="H47" s="9"/>
      <c r="I47" s="20"/>
      <c r="J47" s="20"/>
      <c r="K47" s="20"/>
      <c r="L47" s="20"/>
      <c r="M47" s="20"/>
      <c r="N47" s="20"/>
      <c r="O47" s="20"/>
    </row>
    <row r="48" spans="1:19">
      <c r="A48" s="11"/>
      <c r="B48" s="22"/>
      <c r="C48" s="4"/>
      <c r="D48" s="32"/>
      <c r="E48" s="34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>
      <c r="A49" s="10"/>
      <c r="B49" s="23"/>
      <c r="C49" s="5"/>
      <c r="D49" s="22"/>
      <c r="E49" s="25"/>
      <c r="F49" s="36"/>
      <c r="G49" s="36"/>
      <c r="H49" s="9"/>
      <c r="I49" s="20"/>
      <c r="J49" s="29"/>
      <c r="K49" s="29"/>
      <c r="L49" s="29"/>
      <c r="M49" s="29"/>
      <c r="N49" s="29"/>
      <c r="O49" s="29"/>
    </row>
    <row r="50" spans="1:15">
      <c r="A50" s="12"/>
      <c r="B50" s="22"/>
      <c r="C50" s="4"/>
      <c r="D50" s="33"/>
      <c r="E50" s="22"/>
      <c r="H50" s="9"/>
      <c r="I50" s="20"/>
      <c r="J50" s="29"/>
      <c r="K50" s="29"/>
      <c r="L50" s="29"/>
      <c r="M50" s="29"/>
      <c r="N50" s="29"/>
      <c r="O50" s="29"/>
    </row>
    <row r="51" spans="1:15">
      <c r="A51" s="12"/>
      <c r="B51" s="24"/>
      <c r="C51" s="5"/>
      <c r="D51" s="22"/>
      <c r="E51" s="22"/>
      <c r="F51" s="27"/>
      <c r="G51" s="27"/>
      <c r="H51" s="9"/>
      <c r="I51" s="20"/>
      <c r="J51" s="29"/>
      <c r="K51" s="29"/>
      <c r="L51" s="29"/>
      <c r="M51" s="29"/>
      <c r="N51" s="29"/>
      <c r="O51" s="29"/>
    </row>
    <row r="52" spans="1:15">
      <c r="A52" s="13"/>
      <c r="B52" s="24"/>
      <c r="C52" s="4"/>
      <c r="D52" s="33"/>
      <c r="E52" s="22"/>
      <c r="F52" s="27"/>
      <c r="G52" s="27"/>
      <c r="H52" s="16"/>
      <c r="I52" s="20"/>
      <c r="J52" s="29"/>
      <c r="K52" s="29"/>
      <c r="L52" s="29"/>
      <c r="M52" s="29"/>
      <c r="N52" s="29"/>
      <c r="O52" s="29"/>
    </row>
    <row r="53" spans="1:15">
      <c r="A53" s="14"/>
      <c r="B53" s="25"/>
      <c r="C53" s="22"/>
      <c r="D53" s="34"/>
      <c r="E53" s="22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A54" s="8"/>
      <c r="C54" s="22"/>
      <c r="D54" s="27"/>
      <c r="E54" s="27"/>
      <c r="F54" s="27"/>
      <c r="G54" s="27"/>
      <c r="H54" s="16"/>
      <c r="I54" s="20"/>
      <c r="J54" s="22"/>
      <c r="K54" s="29"/>
      <c r="L54" s="29"/>
      <c r="M54" s="29"/>
      <c r="N54" s="29"/>
      <c r="O54" s="29"/>
    </row>
    <row r="55" spans="1:15">
      <c r="A55" s="9"/>
      <c r="C55" s="22"/>
      <c r="D55" s="27"/>
      <c r="E55" s="27"/>
      <c r="F55" s="27"/>
      <c r="G55" s="27"/>
      <c r="H55" s="16"/>
      <c r="I55" s="20"/>
      <c r="J55" s="22"/>
      <c r="K55" s="29"/>
      <c r="L55" s="29"/>
      <c r="M55" s="29"/>
      <c r="N55" s="29"/>
      <c r="O55" s="29"/>
    </row>
    <row r="56" spans="1:15">
      <c r="A56" s="9"/>
      <c r="B56" s="21"/>
      <c r="C56" s="22"/>
      <c r="D56" s="28"/>
      <c r="E56" s="28"/>
      <c r="F56" s="28"/>
      <c r="G56" s="28"/>
      <c r="H56" s="16"/>
      <c r="I56" s="20"/>
      <c r="J56" s="22"/>
      <c r="K56" s="29"/>
      <c r="L56" s="29"/>
      <c r="M56" s="29"/>
      <c r="N56" s="29"/>
      <c r="O56" s="29"/>
    </row>
    <row r="57" spans="1:15">
      <c r="A57" s="5"/>
      <c r="B57" s="5"/>
      <c r="C57" s="22"/>
      <c r="D57" s="5"/>
      <c r="E57" s="5"/>
      <c r="F57" s="5"/>
      <c r="G57" s="5"/>
      <c r="H57" s="16"/>
      <c r="I57" s="20"/>
      <c r="J57" s="22"/>
      <c r="K57" s="29"/>
      <c r="L57" s="29"/>
      <c r="M57" s="29"/>
      <c r="N57" s="29"/>
      <c r="O57" s="29"/>
    </row>
    <row r="58" spans="1:15">
      <c r="A58" s="15"/>
      <c r="B58" s="20"/>
      <c r="C58" s="29"/>
      <c r="D58" s="29"/>
      <c r="E58" s="29"/>
      <c r="F58" s="29"/>
      <c r="G58" s="29"/>
      <c r="H58" s="15"/>
      <c r="I58" s="20"/>
      <c r="J58" s="29"/>
      <c r="K58" s="29"/>
      <c r="L58" s="29"/>
      <c r="M58" s="29"/>
      <c r="N58" s="29"/>
      <c r="O58" s="29"/>
    </row>
    <row r="59" spans="1:15">
      <c r="A59" s="16"/>
      <c r="B59" s="20"/>
      <c r="C59" s="29"/>
      <c r="D59" s="29"/>
      <c r="E59" s="29"/>
      <c r="F59" s="29"/>
      <c r="G59" s="29"/>
      <c r="H59" s="9"/>
      <c r="I59" s="20"/>
      <c r="J59" s="29"/>
      <c r="K59" s="29"/>
      <c r="L59" s="29"/>
      <c r="M59" s="29"/>
      <c r="N59" s="29"/>
      <c r="O59" s="29"/>
    </row>
    <row r="60" spans="1:15">
      <c r="A60" s="16"/>
      <c r="B60" s="20"/>
      <c r="C60" s="29"/>
      <c r="D60" s="29"/>
      <c r="E60" s="29"/>
      <c r="F60" s="29"/>
      <c r="G60" s="29"/>
      <c r="H60" s="9"/>
      <c r="I60" s="20"/>
      <c r="J60" s="29"/>
      <c r="K60" s="29"/>
      <c r="L60" s="29"/>
      <c r="M60" s="29"/>
      <c r="N60" s="29"/>
      <c r="O60" s="29"/>
    </row>
    <row r="61" spans="1:15">
      <c r="A61" s="16"/>
      <c r="B61" s="20"/>
      <c r="C61" s="29"/>
      <c r="D61" s="29"/>
      <c r="E61" s="29"/>
      <c r="F61" s="29"/>
      <c r="G61" s="29"/>
      <c r="H61" s="16"/>
      <c r="I61" s="20"/>
      <c r="J61" s="29"/>
      <c r="K61" s="29"/>
      <c r="L61" s="29"/>
      <c r="M61" s="29"/>
      <c r="N61" s="29"/>
      <c r="O61" s="29"/>
    </row>
    <row r="62" spans="1:15">
      <c r="A62" s="16"/>
      <c r="B62" s="20"/>
      <c r="C62" s="29"/>
      <c r="D62" s="29"/>
      <c r="E62" s="29"/>
      <c r="F62" s="29"/>
      <c r="G62" s="29"/>
      <c r="H62" s="16"/>
      <c r="I62" s="20"/>
      <c r="J62" s="29"/>
      <c r="K62" s="29"/>
      <c r="L62" s="29"/>
      <c r="M62" s="29"/>
      <c r="N62" s="29"/>
      <c r="O62" s="29"/>
    </row>
    <row r="63" spans="1:15">
      <c r="A63" s="16"/>
      <c r="B63" s="20"/>
      <c r="C63" s="29"/>
      <c r="D63" s="29"/>
      <c r="E63" s="29"/>
      <c r="F63" s="29"/>
      <c r="G63" s="29"/>
      <c r="H63" s="16"/>
      <c r="I63" s="20"/>
      <c r="J63" s="29"/>
      <c r="K63" s="29"/>
      <c r="L63" s="29"/>
      <c r="M63" s="29"/>
      <c r="N63" s="29"/>
      <c r="O63" s="29"/>
    </row>
    <row r="64" spans="1: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>
      <c r="A65" s="16"/>
      <c r="B65" s="20"/>
      <c r="C65" s="29"/>
      <c r="D65" s="29"/>
      <c r="E65" s="29"/>
      <c r="F65" s="29"/>
      <c r="G65" s="29"/>
      <c r="H65" s="16"/>
      <c r="I65" s="20"/>
      <c r="J65" s="29"/>
      <c r="K65" s="29"/>
      <c r="L65" s="29"/>
      <c r="M65" s="29"/>
      <c r="N65" s="29"/>
      <c r="O65" s="29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1:15">
      <c r="A67" s="16"/>
      <c r="B67" s="20"/>
      <c r="C67" s="22"/>
      <c r="D67" s="29"/>
      <c r="E67" s="29"/>
      <c r="F67" s="29"/>
      <c r="G67" s="29"/>
      <c r="H67" s="16"/>
      <c r="I67" s="20"/>
      <c r="J67" s="22"/>
      <c r="K67" s="29"/>
      <c r="L67" s="29"/>
      <c r="M67" s="29"/>
      <c r="N67" s="29"/>
      <c r="O67" s="29"/>
    </row>
    <row r="68" spans="1:15">
      <c r="A68" s="16"/>
      <c r="B68" s="20"/>
      <c r="C68" s="22"/>
      <c r="D68" s="29"/>
      <c r="E68" s="29"/>
      <c r="F68" s="29"/>
      <c r="G68" s="29"/>
      <c r="H68" s="16"/>
      <c r="I68" s="20"/>
      <c r="J68" s="22"/>
      <c r="K68" s="29"/>
      <c r="L68" s="29"/>
      <c r="M68" s="29"/>
      <c r="N68" s="29"/>
      <c r="O68" s="29"/>
    </row>
    <row r="69" spans="1:15">
      <c r="A69" s="16"/>
      <c r="B69" s="20"/>
      <c r="C69" s="22"/>
      <c r="D69" s="29"/>
      <c r="E69" s="29"/>
      <c r="F69" s="29"/>
      <c r="G69" s="29"/>
      <c r="H69" s="16"/>
      <c r="I69" s="20"/>
      <c r="J69" s="22"/>
      <c r="K69" s="29"/>
      <c r="L69" s="29"/>
      <c r="M69" s="29"/>
      <c r="N69" s="29"/>
      <c r="O69" s="29"/>
    </row>
  </sheetData>
  <sheetProtection sheet="1" objects="1" scenarios="1"/>
  <mergeCells count="75">
    <mergeCell ref="A29:B29"/>
    <mergeCell ref="C29:E29"/>
    <mergeCell ref="A30:B30"/>
    <mergeCell ref="C30:E30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A19:B19"/>
    <mergeCell ref="C19:E19"/>
    <mergeCell ref="A12:O12"/>
    <mergeCell ref="A13:B16"/>
    <mergeCell ref="C13:J13"/>
    <mergeCell ref="K13:M13"/>
    <mergeCell ref="N13:O13"/>
    <mergeCell ref="C14:F14"/>
    <mergeCell ref="G14:H14"/>
    <mergeCell ref="I14:J14"/>
    <mergeCell ref="M14:M16"/>
    <mergeCell ref="O14:O15"/>
    <mergeCell ref="C15:E15"/>
    <mergeCell ref="I15:I16"/>
    <mergeCell ref="J15:J16"/>
    <mergeCell ref="K15:K16"/>
    <mergeCell ref="L15:L16"/>
    <mergeCell ref="C16:E16"/>
    <mergeCell ref="N7:O7"/>
    <mergeCell ref="O8:O9"/>
    <mergeCell ref="G9:G10"/>
    <mergeCell ref="H9:H10"/>
    <mergeCell ref="I9:I10"/>
    <mergeCell ref="J9:J10"/>
    <mergeCell ref="K9:K10"/>
    <mergeCell ref="L9:L10"/>
    <mergeCell ref="D8:D9"/>
    <mergeCell ref="G8:H8"/>
    <mergeCell ref="I8:J8"/>
    <mergeCell ref="M8:M10"/>
    <mergeCell ref="E7:F11"/>
    <mergeCell ref="A7:D7"/>
    <mergeCell ref="G7:J7"/>
    <mergeCell ref="K7:M7"/>
    <mergeCell ref="A6:O6"/>
    <mergeCell ref="A3:B4"/>
    <mergeCell ref="C3:C4"/>
    <mergeCell ref="E3:F4"/>
    <mergeCell ref="G3:H3"/>
    <mergeCell ref="I3:J3"/>
    <mergeCell ref="K3:L3"/>
    <mergeCell ref="G4:H4"/>
    <mergeCell ref="I4:J4"/>
    <mergeCell ref="K4:L4"/>
    <mergeCell ref="A5:B5"/>
    <mergeCell ref="E5:F5"/>
    <mergeCell ref="G5:H5"/>
    <mergeCell ref="I5:J5"/>
    <mergeCell ref="K5:L5"/>
  </mergeCells>
  <phoneticPr fontId="27"/>
  <pageMargins left="0.86614173228346469" right="0.47244094488188976" top="0.55118110236220463" bottom="0.55118110236220463" header="0.51181102362204722" footer="0.51181102362204722"/>
  <pageSetup paperSize="9" scale="85" fitToHeight="0" orientation="landscape" r:id="rId1"/>
  <headerFooter alignWithMargins="0"/>
  <ignoredErrors>
    <ignoredError sqref="I17:J30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xr:uid="{C4A7EAAB-5EBF-4DEE-940D-ADDBDA44D19B}">
          <x14:formula1>
            <xm:f>'単相Tr容量、インピーダンス'!$F$6:$G$6</xm:f>
          </x14:formula1>
          <xm:sqref>D5</xm:sqref>
        </x14:dataValidation>
        <x14:dataValidation type="list" allowBlank="1" showInputMessage="1" xr:uid="{AAFB9B31-26BC-4E6D-AA02-B633AD3AB271}">
          <x14:formula1>
            <xm:f>'単相Tr容量、インピーダンス'!$J$4:$K$4</xm:f>
          </x14:formula1>
          <xm:sqref>E5:F5</xm:sqref>
        </x14:dataValidation>
        <x14:dataValidation type="list" allowBlank="1" showInputMessage="1" xr:uid="{35D8499F-427B-4D20-AC9E-D2608CA9D434}">
          <x14:formula1>
            <xm:f>'単相Tr容量、インピーダンス'!$B$8:$B$16</xm:f>
          </x14:formula1>
          <xm:sqref>G5:H5</xm:sqref>
        </x14:dataValidation>
        <x14:dataValidation type="list" allowBlank="1" showInputMessage="1" xr:uid="{361E285F-71CE-40E3-9688-F41F30ACBD4E}">
          <x14:formula1>
            <xm:f>定格遮断電流!$B$4:$B$9</xm:f>
          </x14:formula1>
          <xm:sqref>A11</xm:sqref>
        </x14:dataValidation>
        <x14:dataValidation type="list" allowBlank="1" showInputMessage="1" xr:uid="{8D7AA131-323F-4858-B2A1-BFA1A1A5ADEA}">
          <x14:formula1>
            <xm:f>電線!$B$5:$B$97</xm:f>
          </x14:formula1>
          <xm:sqref>C17:E30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5317D-D165-491D-87DB-51BC23DD8767}">
  <dimension ref="A1:S69"/>
  <sheetViews>
    <sheetView view="pageBreakPreview" zoomScaleNormal="85" zoomScaleSheetLayoutView="100" workbookViewId="0">
      <selection activeCell="A5" sqref="A5:B5"/>
    </sheetView>
  </sheetViews>
  <sheetFormatPr defaultColWidth="8.625" defaultRowHeight="11.25"/>
  <cols>
    <col min="1" max="6" width="8.625" style="1" customWidth="1"/>
    <col min="7" max="13" width="12.625" style="1" customWidth="1"/>
    <col min="14" max="15" width="8.625" style="1" customWidth="1"/>
    <col min="16" max="16" width="8.625" style="1"/>
    <col min="17" max="18" width="12.625" style="1" customWidth="1"/>
    <col min="19" max="16384" width="8.625" style="1"/>
  </cols>
  <sheetData>
    <row r="1" spans="1:18" s="3" customFormat="1" ht="15" customHeight="1" thickBot="1">
      <c r="L1" s="42"/>
      <c r="M1" s="42"/>
      <c r="O1" s="2"/>
    </row>
    <row r="2" spans="1:18" ht="24.95" customHeight="1">
      <c r="A2" s="6" t="s">
        <v>62</v>
      </c>
      <c r="B2" s="18"/>
      <c r="C2" s="26"/>
      <c r="D2" s="30"/>
      <c r="E2" s="35"/>
      <c r="F2" s="35"/>
      <c r="G2" s="35"/>
      <c r="H2" s="18"/>
      <c r="I2" s="30"/>
      <c r="J2" s="30"/>
      <c r="K2" s="30"/>
      <c r="L2" s="43"/>
      <c r="M2" s="43"/>
      <c r="N2" s="30"/>
      <c r="O2" s="50"/>
    </row>
    <row r="3" spans="1:18" ht="12" customHeight="1">
      <c r="A3" s="131" t="s">
        <v>5</v>
      </c>
      <c r="B3" s="132"/>
      <c r="C3" s="135" t="s">
        <v>4</v>
      </c>
      <c r="D3" s="58" t="s">
        <v>3</v>
      </c>
      <c r="E3" s="136" t="s">
        <v>12</v>
      </c>
      <c r="F3" s="137"/>
      <c r="G3" s="140" t="s">
        <v>13</v>
      </c>
      <c r="H3" s="140"/>
      <c r="I3" s="141" t="s">
        <v>8</v>
      </c>
      <c r="J3" s="142"/>
      <c r="K3" s="141" t="s">
        <v>6</v>
      </c>
      <c r="L3" s="142"/>
      <c r="M3" s="45"/>
      <c r="N3" s="47"/>
      <c r="O3" s="51"/>
    </row>
    <row r="4" spans="1:18" ht="12" customHeight="1">
      <c r="A4" s="133"/>
      <c r="B4" s="134"/>
      <c r="C4" s="135"/>
      <c r="D4" s="59" t="s">
        <v>23</v>
      </c>
      <c r="E4" s="138"/>
      <c r="F4" s="139"/>
      <c r="G4" s="143" t="s">
        <v>29</v>
      </c>
      <c r="H4" s="143"/>
      <c r="I4" s="144" t="s">
        <v>30</v>
      </c>
      <c r="J4" s="144"/>
      <c r="K4" s="144" t="s">
        <v>55</v>
      </c>
      <c r="L4" s="145"/>
      <c r="M4" s="57"/>
      <c r="O4" s="52"/>
    </row>
    <row r="5" spans="1:18" ht="24" customHeight="1" thickBot="1">
      <c r="A5" s="146"/>
      <c r="B5" s="147"/>
      <c r="C5" s="111" t="str">
        <f>IF($D$5="","","単相3線")</f>
        <v/>
      </c>
      <c r="D5" s="125" t="str">
        <f>IF('短絡電流（単相Tr）'!$D$5="","",'短絡電流（単相Tr）'!$D$5)</f>
        <v/>
      </c>
      <c r="E5" s="148"/>
      <c r="F5" s="148"/>
      <c r="G5" s="149"/>
      <c r="H5" s="149"/>
      <c r="I5" s="150" t="str">
        <f>IF($G$5="","",210)</f>
        <v/>
      </c>
      <c r="J5" s="150"/>
      <c r="K5" s="151" t="str">
        <f>IF($I$5="","",1000)</f>
        <v/>
      </c>
      <c r="L5" s="151"/>
      <c r="M5" s="46"/>
      <c r="N5" s="48"/>
      <c r="O5" s="53"/>
    </row>
    <row r="6" spans="1:18" ht="24" customHeight="1" thickTop="1">
      <c r="A6" s="128" t="s">
        <v>21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30"/>
    </row>
    <row r="7" spans="1:18" ht="24" customHeight="1">
      <c r="A7" s="165" t="s">
        <v>14</v>
      </c>
      <c r="B7" s="166"/>
      <c r="C7" s="166"/>
      <c r="D7" s="167"/>
      <c r="E7" s="159"/>
      <c r="F7" s="160"/>
      <c r="G7" s="168" t="s">
        <v>15</v>
      </c>
      <c r="H7" s="169"/>
      <c r="I7" s="170"/>
      <c r="J7" s="171"/>
      <c r="K7" s="172" t="s">
        <v>50</v>
      </c>
      <c r="L7" s="173"/>
      <c r="M7" s="174"/>
      <c r="N7" s="175" t="s">
        <v>63</v>
      </c>
      <c r="O7" s="176"/>
    </row>
    <row r="8" spans="1:18" ht="24" customHeight="1">
      <c r="A8" s="75" t="s">
        <v>9</v>
      </c>
      <c r="B8" s="73" t="s">
        <v>22</v>
      </c>
      <c r="C8" s="73" t="s">
        <v>18</v>
      </c>
      <c r="D8" s="152" t="s">
        <v>17</v>
      </c>
      <c r="E8" s="161"/>
      <c r="F8" s="162"/>
      <c r="G8" s="153" t="s">
        <v>31</v>
      </c>
      <c r="H8" s="154"/>
      <c r="I8" s="155" t="s">
        <v>34</v>
      </c>
      <c r="J8" s="156"/>
      <c r="K8" s="63"/>
      <c r="L8" s="64"/>
      <c r="M8" s="157" t="s">
        <v>41</v>
      </c>
      <c r="N8" s="49" t="s">
        <v>61</v>
      </c>
      <c r="O8" s="177" t="s">
        <v>51</v>
      </c>
    </row>
    <row r="9" spans="1:18" s="4" customFormat="1" ht="12" customHeight="1">
      <c r="A9" s="7" t="s">
        <v>37</v>
      </c>
      <c r="B9" s="70" t="s">
        <v>11</v>
      </c>
      <c r="C9" s="70" t="s">
        <v>38</v>
      </c>
      <c r="D9" s="152"/>
      <c r="E9" s="161"/>
      <c r="F9" s="162"/>
      <c r="G9" s="179" t="s">
        <v>32</v>
      </c>
      <c r="H9" s="179" t="s">
        <v>33</v>
      </c>
      <c r="I9" s="179" t="s">
        <v>35</v>
      </c>
      <c r="J9" s="179" t="s">
        <v>36</v>
      </c>
      <c r="K9" s="179" t="s">
        <v>39</v>
      </c>
      <c r="L9" s="179" t="s">
        <v>40</v>
      </c>
      <c r="M9" s="158"/>
      <c r="N9" s="71" t="s">
        <v>64</v>
      </c>
      <c r="O9" s="178"/>
    </row>
    <row r="10" spans="1:18" s="4" customFormat="1" ht="12" customHeight="1">
      <c r="A10" s="60" t="s">
        <v>24</v>
      </c>
      <c r="B10" s="72" t="s">
        <v>25</v>
      </c>
      <c r="C10" s="72" t="s">
        <v>26</v>
      </c>
      <c r="D10" s="72" t="s">
        <v>52</v>
      </c>
      <c r="E10" s="161"/>
      <c r="F10" s="162"/>
      <c r="G10" s="156"/>
      <c r="H10" s="156"/>
      <c r="I10" s="156"/>
      <c r="J10" s="156"/>
      <c r="K10" s="156"/>
      <c r="L10" s="156"/>
      <c r="M10" s="156"/>
      <c r="N10" s="59" t="s">
        <v>24</v>
      </c>
      <c r="O10" s="54" t="s">
        <v>24</v>
      </c>
    </row>
    <row r="11" spans="1:18" s="5" customFormat="1" ht="24" customHeight="1" thickBot="1">
      <c r="A11" s="113"/>
      <c r="B11" s="114" t="str">
        <f>IF($A$11="","",6600)</f>
        <v/>
      </c>
      <c r="C11" s="55" t="str">
        <f>IF($A$11="","",ROUND(SQRT(3)*$A$11*$B$11,0))</f>
        <v/>
      </c>
      <c r="D11" s="31" t="str">
        <f>IF($C$11="","",ROUND(K5/C11*100,2))</f>
        <v/>
      </c>
      <c r="E11" s="163"/>
      <c r="F11" s="164"/>
      <c r="G11" s="126" t="str">
        <f>IF(ISERROR(INDEX(スコットTr選定!$C$25:$C$34,MATCH($G$5,スコットTr選定!$B$25:$B$34,0)))=TRUE,"",INDEX(スコットTr選定!$C$25:$C$34,MATCH($G$5,スコットTr選定!$B$25:$B$34,0)))</f>
        <v/>
      </c>
      <c r="H11" s="127" t="str">
        <f>IF(ISERROR(INDEX(スコットTr選定!$F$25:$F$34,MATCH($G$5,スコットTr選定!$B$25:$B$34,0)))=TRUE,"",INDEX(スコットTr選定!$F$25:$F$34,MATCH($G$5,スコットTr選定!$B$25:$B$34,0)))</f>
        <v/>
      </c>
      <c r="I11" s="44" t="str">
        <f>IF($H$11="","",ROUND($K$5/$G$5*$G$11,2))</f>
        <v/>
      </c>
      <c r="J11" s="38" t="str">
        <f>IF($H$11="","",ROUND($K$5/$G$5*$H$11,2))</f>
        <v/>
      </c>
      <c r="K11" s="44" t="str">
        <f>IF($I$11="","",$I$11)</f>
        <v/>
      </c>
      <c r="L11" s="38" t="str">
        <f>IF($C$11="","",$J$11+ROUND($K$5/$C$11*100,2))</f>
        <v/>
      </c>
      <c r="M11" s="44" t="str">
        <f>IF($L$11="","",ROUND(SQRT(($K$11^2)+($L$11^2)),2))</f>
        <v/>
      </c>
      <c r="N11" s="119" t="str">
        <f>IF($M$11="","",ROUND(($K$5*100)/($I$5*$M$11),2))</f>
        <v/>
      </c>
      <c r="O11" s="120" t="str" cm="1">
        <f t="array" ref="O11">IF($N$11="","",MIN(IF(定格遮断電流!$C$4:$C$19&gt;=$N$11,定格遮断電流!$C$4:$C$19,"")))</f>
        <v/>
      </c>
    </row>
    <row r="12" spans="1:18" s="4" customFormat="1" ht="24" customHeight="1" thickTop="1">
      <c r="A12" s="180" t="s">
        <v>20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2"/>
    </row>
    <row r="13" spans="1:18" s="5" customFormat="1" ht="24" customHeight="1">
      <c r="A13" s="183" t="s">
        <v>7</v>
      </c>
      <c r="B13" s="184"/>
      <c r="C13" s="185" t="s">
        <v>16</v>
      </c>
      <c r="D13" s="186"/>
      <c r="E13" s="186"/>
      <c r="F13" s="186"/>
      <c r="G13" s="186"/>
      <c r="H13" s="186"/>
      <c r="I13" s="187"/>
      <c r="J13" s="188"/>
      <c r="K13" s="189" t="s">
        <v>49</v>
      </c>
      <c r="L13" s="189"/>
      <c r="M13" s="141"/>
      <c r="N13" s="144" t="s">
        <v>65</v>
      </c>
      <c r="O13" s="190"/>
    </row>
    <row r="14" spans="1:18" s="4" customFormat="1" ht="24" customHeight="1">
      <c r="A14" s="183"/>
      <c r="B14" s="184"/>
      <c r="C14" s="191" t="s">
        <v>54</v>
      </c>
      <c r="D14" s="191"/>
      <c r="E14" s="191"/>
      <c r="F14" s="191"/>
      <c r="G14" s="191" t="s">
        <v>48</v>
      </c>
      <c r="H14" s="191"/>
      <c r="I14" s="144" t="s">
        <v>45</v>
      </c>
      <c r="J14" s="192"/>
      <c r="K14" s="61"/>
      <c r="L14" s="62"/>
      <c r="M14" s="193" t="s">
        <v>47</v>
      </c>
      <c r="N14" s="49" t="s">
        <v>61</v>
      </c>
      <c r="O14" s="177" t="s">
        <v>0</v>
      </c>
      <c r="Q14" s="76"/>
      <c r="R14" s="77"/>
    </row>
    <row r="15" spans="1:18" s="5" customFormat="1" ht="12" customHeight="1">
      <c r="A15" s="183"/>
      <c r="B15" s="184"/>
      <c r="C15" s="196" t="s">
        <v>19</v>
      </c>
      <c r="D15" s="196"/>
      <c r="E15" s="196"/>
      <c r="F15" s="74" t="s">
        <v>10</v>
      </c>
      <c r="G15" s="74" t="s">
        <v>42</v>
      </c>
      <c r="H15" s="74" t="s">
        <v>43</v>
      </c>
      <c r="I15" s="196" t="s">
        <v>44</v>
      </c>
      <c r="J15" s="196" t="s">
        <v>46</v>
      </c>
      <c r="K15" s="196" t="s">
        <v>2</v>
      </c>
      <c r="L15" s="196" t="s">
        <v>1</v>
      </c>
      <c r="M15" s="194"/>
      <c r="N15" s="71" t="s">
        <v>66</v>
      </c>
      <c r="O15" s="195"/>
      <c r="Q15" s="78"/>
      <c r="R15" s="78"/>
    </row>
    <row r="16" spans="1:18" s="4" customFormat="1" ht="12" customHeight="1">
      <c r="A16" s="183"/>
      <c r="B16" s="184"/>
      <c r="C16" s="144" t="s">
        <v>53</v>
      </c>
      <c r="D16" s="144"/>
      <c r="E16" s="144"/>
      <c r="F16" s="69" t="s">
        <v>27</v>
      </c>
      <c r="G16" s="59" t="s">
        <v>28</v>
      </c>
      <c r="H16" s="59" t="s">
        <v>28</v>
      </c>
      <c r="I16" s="197"/>
      <c r="J16" s="197"/>
      <c r="K16" s="197"/>
      <c r="L16" s="197"/>
      <c r="M16" s="194"/>
      <c r="N16" s="59" t="s">
        <v>24</v>
      </c>
      <c r="O16" s="54" t="s">
        <v>24</v>
      </c>
      <c r="Q16" s="78"/>
      <c r="R16" s="78"/>
    </row>
    <row r="17" spans="1:19" s="5" customFormat="1" ht="24" customHeight="1">
      <c r="A17" s="198"/>
      <c r="B17" s="199"/>
      <c r="C17" s="200"/>
      <c r="D17" s="200"/>
      <c r="E17" s="200"/>
      <c r="F17" s="115"/>
      <c r="G17" s="106" t="str">
        <f>IF(ISERROR(INDEX(電線!$C$5:$C$97,MATCH($C17,電線!$B$5:$B$97,0)))=TRUE,"",INDEX(電線!$C$5:$C$97,MATCH($C17,電線!$B$5:$B$97,0)))</f>
        <v/>
      </c>
      <c r="H17" s="106" t="str">
        <f>IF(ISERROR(INDEX(電線選定!$C$5:$C$97,MATCH($C17,電線選定!$B$5:$B$97,0)))=TRUE,"",INDEX(電線選定!$C$5:$C$97,MATCH($C17,電線選定!$B$5:$B$97,0)))</f>
        <v/>
      </c>
      <c r="I17" s="117" t="str">
        <f>IF($C17="","",ROUND(($G17*$K$5/$I$5^2)*2*$F17*100,2))</f>
        <v/>
      </c>
      <c r="J17" s="117" t="str">
        <f>IF($C17="","",ROUND(($H17*$K$5/$I$5^2)*2*$F17*100,2))</f>
        <v/>
      </c>
      <c r="K17" s="107" t="str">
        <f>IF($J17="","",$K$11+$I17)</f>
        <v/>
      </c>
      <c r="L17" s="107" t="str">
        <f>IF($C17="","",$L$11+$J17)</f>
        <v/>
      </c>
      <c r="M17" s="107" t="str">
        <f>IF($C17="","",ROUND(SQRT($K17^2+$L17^2),2))</f>
        <v/>
      </c>
      <c r="N17" s="121" t="str">
        <f>IF($M17="","",ROUND(($K$5*100)/($I$5*$M17),2))</f>
        <v/>
      </c>
      <c r="O17" s="122" t="str" cm="1">
        <f t="array" ref="O17">IF($N17="","",MIN(IF(定格遮断電流!$C$4:$C$19&gt;=$N17,定格遮断電流!$C$4:$C$19,"")))</f>
        <v/>
      </c>
      <c r="Q17" s="78"/>
      <c r="R17" s="78"/>
    </row>
    <row r="18" spans="1:19" s="4" customFormat="1" ht="24" customHeight="1">
      <c r="A18" s="198"/>
      <c r="B18" s="199"/>
      <c r="C18" s="200"/>
      <c r="D18" s="200"/>
      <c r="E18" s="200"/>
      <c r="F18" s="115"/>
      <c r="G18" s="106" t="str">
        <f>IF(ISERROR(INDEX(電線!$C$5:$C$97,MATCH($C18,電線!$B$5:$B$97,0)))=TRUE,"",INDEX(電線!$C$5:$C$97,MATCH($C18,電線!$B$5:$B$97,0)))</f>
        <v/>
      </c>
      <c r="H18" s="106" t="str">
        <f>IF(ISERROR(INDEX(電線選定!$C$5:$C$97,MATCH($C18,電線選定!$B$5:$B$97,0)))=TRUE,"",INDEX(電線選定!$C$5:$C$97,MATCH($C18,電線選定!$B$5:$B$97,0)))</f>
        <v/>
      </c>
      <c r="I18" s="117" t="str">
        <f t="shared" ref="I18:I30" si="0">IF($C18="","",ROUND(($G18*$K$5/$I$5^2)*2*$F18*100,2))</f>
        <v/>
      </c>
      <c r="J18" s="117" t="str">
        <f t="shared" ref="J18:J30" si="1">IF($C18="","",ROUND(($H18*$K$5/$I$5^2)*2*$F18*100,2))</f>
        <v/>
      </c>
      <c r="K18" s="107" t="str">
        <f t="shared" ref="K18:K30" si="2">IF($J18="","",$K$11+$I18)</f>
        <v/>
      </c>
      <c r="L18" s="107" t="str">
        <f t="shared" ref="L18:L30" si="3">IF($C18="","",$L$11+$J18)</f>
        <v/>
      </c>
      <c r="M18" s="107" t="str">
        <f t="shared" ref="M18:M30" si="4">IF($C18="","",ROUND(SQRT($K18^2+$L18^2),2))</f>
        <v/>
      </c>
      <c r="N18" s="121" t="str">
        <f t="shared" ref="N18:N30" si="5">IF($M18="","",ROUND(($K$5*100)/($I$5*$M18),2))</f>
        <v/>
      </c>
      <c r="O18" s="122" t="str" cm="1">
        <f t="array" ref="O18">IF($N18="","",MIN(IF(定格遮断電流!$C$4:$C$19&gt;=$N18,定格遮断電流!$C$4:$C$19,"")))</f>
        <v/>
      </c>
      <c r="Q18" s="78"/>
      <c r="R18" s="78"/>
    </row>
    <row r="19" spans="1:19" s="5" customFormat="1" ht="24" customHeight="1">
      <c r="A19" s="198"/>
      <c r="B19" s="199"/>
      <c r="C19" s="200"/>
      <c r="D19" s="200"/>
      <c r="E19" s="200"/>
      <c r="F19" s="115"/>
      <c r="G19" s="106" t="str">
        <f>IF(ISERROR(INDEX(電線!$C$5:$C$97,MATCH($C19,電線!$B$5:$B$97,0)))=TRUE,"",INDEX(電線!$C$5:$C$97,MATCH($C19,電線!$B$5:$B$97,0)))</f>
        <v/>
      </c>
      <c r="H19" s="106" t="str">
        <f>IF(ISERROR(INDEX(電線選定!$C$5:$C$97,MATCH($C19,電線選定!$B$5:$B$97,0)))=TRUE,"",INDEX(電線選定!$C$5:$C$97,MATCH($C19,電線選定!$B$5:$B$97,0)))</f>
        <v/>
      </c>
      <c r="I19" s="117" t="str">
        <f t="shared" si="0"/>
        <v/>
      </c>
      <c r="J19" s="117" t="str">
        <f t="shared" si="1"/>
        <v/>
      </c>
      <c r="K19" s="107" t="str">
        <f t="shared" si="2"/>
        <v/>
      </c>
      <c r="L19" s="107" t="str">
        <f t="shared" si="3"/>
        <v/>
      </c>
      <c r="M19" s="107" t="str">
        <f t="shared" si="4"/>
        <v/>
      </c>
      <c r="N19" s="121" t="str">
        <f t="shared" si="5"/>
        <v/>
      </c>
      <c r="O19" s="122" t="str" cm="1">
        <f t="array" ref="O19">IF($N19="","",MIN(IF(定格遮断電流!$C$4:$C$19&gt;=$N19,定格遮断電流!$C$4:$C$19,"")))</f>
        <v/>
      </c>
      <c r="Q19" s="78"/>
      <c r="R19" s="78"/>
    </row>
    <row r="20" spans="1:19" s="4" customFormat="1" ht="24" customHeight="1">
      <c r="A20" s="198"/>
      <c r="B20" s="199"/>
      <c r="C20" s="200"/>
      <c r="D20" s="200"/>
      <c r="E20" s="200"/>
      <c r="F20" s="115"/>
      <c r="G20" s="106" t="str">
        <f>IF(ISERROR(INDEX(電線!$C$5:$C$97,MATCH($C20,電線!$B$5:$B$97,0)))=TRUE,"",INDEX(電線!$C$5:$C$97,MATCH($C20,電線!$B$5:$B$97,0)))</f>
        <v/>
      </c>
      <c r="H20" s="106" t="str">
        <f>IF(ISERROR(INDEX(電線選定!$C$5:$C$97,MATCH($C20,電線選定!$B$5:$B$97,0)))=TRUE,"",INDEX(電線選定!$C$5:$C$97,MATCH($C20,電線選定!$B$5:$B$97,0)))</f>
        <v/>
      </c>
      <c r="I20" s="117" t="str">
        <f t="shared" si="0"/>
        <v/>
      </c>
      <c r="J20" s="117" t="str">
        <f t="shared" si="1"/>
        <v/>
      </c>
      <c r="K20" s="107" t="str">
        <f t="shared" si="2"/>
        <v/>
      </c>
      <c r="L20" s="107" t="str">
        <f t="shared" si="3"/>
        <v/>
      </c>
      <c r="M20" s="107" t="str">
        <f t="shared" si="4"/>
        <v/>
      </c>
      <c r="N20" s="121" t="str">
        <f t="shared" si="5"/>
        <v/>
      </c>
      <c r="O20" s="122" t="str" cm="1">
        <f t="array" ref="O20">IF($N20="","",MIN(IF(定格遮断電流!$C$4:$C$19&gt;=$N20,定格遮断電流!$C$4:$C$19,"")))</f>
        <v/>
      </c>
      <c r="Q20" s="78"/>
      <c r="R20" s="78"/>
    </row>
    <row r="21" spans="1:19" s="5" customFormat="1" ht="24" customHeight="1">
      <c r="A21" s="201"/>
      <c r="B21" s="202"/>
      <c r="C21" s="203"/>
      <c r="D21" s="204"/>
      <c r="E21" s="205"/>
      <c r="F21" s="115"/>
      <c r="G21" s="106" t="str">
        <f>IF(ISERROR(INDEX(電線!$C$5:$C$97,MATCH($C21,電線!$B$5:$B$97,0)))=TRUE,"",INDEX(電線!$C$5:$C$97,MATCH($C21,電線!$B$5:$B$97,0)))</f>
        <v/>
      </c>
      <c r="H21" s="106" t="str">
        <f>IF(ISERROR(INDEX(電線選定!$C$5:$C$97,MATCH($C21,電線選定!$B$5:$B$97,0)))=TRUE,"",INDEX(電線選定!$C$5:$C$97,MATCH($C21,電線選定!$B$5:$B$97,0)))</f>
        <v/>
      </c>
      <c r="I21" s="117" t="str">
        <f t="shared" si="0"/>
        <v/>
      </c>
      <c r="J21" s="117" t="str">
        <f t="shared" si="1"/>
        <v/>
      </c>
      <c r="K21" s="107" t="str">
        <f t="shared" si="2"/>
        <v/>
      </c>
      <c r="L21" s="107" t="str">
        <f t="shared" si="3"/>
        <v/>
      </c>
      <c r="M21" s="107" t="str">
        <f t="shared" si="4"/>
        <v/>
      </c>
      <c r="N21" s="121" t="str">
        <f t="shared" si="5"/>
        <v/>
      </c>
      <c r="O21" s="122" t="str" cm="1">
        <f t="array" ref="O21">IF($N21="","",MIN(IF(定格遮断電流!$C$4:$C$19&gt;=$N21,定格遮断電流!$C$4:$C$19,"")))</f>
        <v/>
      </c>
      <c r="Q21" s="78"/>
      <c r="R21" s="78"/>
    </row>
    <row r="22" spans="1:19" s="4" customFormat="1" ht="24" customHeight="1">
      <c r="A22" s="201"/>
      <c r="B22" s="202"/>
      <c r="C22" s="200"/>
      <c r="D22" s="200"/>
      <c r="E22" s="200"/>
      <c r="F22" s="115"/>
      <c r="G22" s="106" t="str">
        <f>IF(ISERROR(INDEX(電線!$C$5:$C$97,MATCH($C22,電線!$B$5:$B$97,0)))=TRUE,"",INDEX(電線!$C$5:$C$97,MATCH($C22,電線!$B$5:$B$97,0)))</f>
        <v/>
      </c>
      <c r="H22" s="106" t="str">
        <f>IF(ISERROR(INDEX(電線選定!$C$5:$C$97,MATCH($C22,電線選定!$B$5:$B$97,0)))=TRUE,"",INDEX(電線選定!$C$5:$C$97,MATCH($C22,電線選定!$B$5:$B$97,0)))</f>
        <v/>
      </c>
      <c r="I22" s="117" t="str">
        <f t="shared" si="0"/>
        <v/>
      </c>
      <c r="J22" s="117" t="str">
        <f t="shared" si="1"/>
        <v/>
      </c>
      <c r="K22" s="107" t="str">
        <f t="shared" si="2"/>
        <v/>
      </c>
      <c r="L22" s="107" t="str">
        <f t="shared" si="3"/>
        <v/>
      </c>
      <c r="M22" s="107" t="str">
        <f t="shared" si="4"/>
        <v/>
      </c>
      <c r="N22" s="121" t="str">
        <f t="shared" si="5"/>
        <v/>
      </c>
      <c r="O22" s="122" t="str" cm="1">
        <f t="array" ref="O22">IF($N22="","",MIN(IF(定格遮断電流!$C$4:$C$19&gt;=$N22,定格遮断電流!$C$4:$C$19,"")))</f>
        <v/>
      </c>
      <c r="Q22" s="78"/>
      <c r="R22" s="78"/>
    </row>
    <row r="23" spans="1:19" s="5" customFormat="1" ht="24" customHeight="1">
      <c r="A23" s="201"/>
      <c r="B23" s="202"/>
      <c r="C23" s="203"/>
      <c r="D23" s="204"/>
      <c r="E23" s="205"/>
      <c r="F23" s="115"/>
      <c r="G23" s="106" t="str">
        <f>IF(ISERROR(INDEX(電線!$C$5:$C$97,MATCH($C23,電線!$B$5:$B$97,0)))=TRUE,"",INDEX(電線!$C$5:$C$97,MATCH($C23,電線!$B$5:$B$97,0)))</f>
        <v/>
      </c>
      <c r="H23" s="106" t="str">
        <f>IF(ISERROR(INDEX(電線選定!$C$5:$C$97,MATCH($C23,電線選定!$B$5:$B$97,0)))=TRUE,"",INDEX(電線選定!$C$5:$C$97,MATCH($C23,電線選定!$B$5:$B$97,0)))</f>
        <v/>
      </c>
      <c r="I23" s="117" t="str">
        <f t="shared" si="0"/>
        <v/>
      </c>
      <c r="J23" s="117" t="str">
        <f t="shared" si="1"/>
        <v/>
      </c>
      <c r="K23" s="107" t="str">
        <f t="shared" si="2"/>
        <v/>
      </c>
      <c r="L23" s="107" t="str">
        <f t="shared" si="3"/>
        <v/>
      </c>
      <c r="M23" s="107" t="str">
        <f t="shared" si="4"/>
        <v/>
      </c>
      <c r="N23" s="121" t="str">
        <f t="shared" si="5"/>
        <v/>
      </c>
      <c r="O23" s="122" t="str" cm="1">
        <f t="array" ref="O23">IF($N23="","",MIN(IF(定格遮断電流!$C$4:$C$19&gt;=$N23,定格遮断電流!$C$4:$C$19,"")))</f>
        <v/>
      </c>
      <c r="Q23" s="78"/>
      <c r="R23" s="78"/>
    </row>
    <row r="24" spans="1:19" s="4" customFormat="1" ht="24" customHeight="1">
      <c r="A24" s="201"/>
      <c r="B24" s="202"/>
      <c r="C24" s="203"/>
      <c r="D24" s="204"/>
      <c r="E24" s="205"/>
      <c r="F24" s="115"/>
      <c r="G24" s="106" t="str">
        <f>IF(ISERROR(INDEX(電線!$C$5:$C$97,MATCH($C24,電線!$B$5:$B$97,0)))=TRUE,"",INDEX(電線!$C$5:$C$97,MATCH($C24,電線!$B$5:$B$97,0)))</f>
        <v/>
      </c>
      <c r="H24" s="106" t="str">
        <f>IF(ISERROR(INDEX(電線選定!$C$5:$C$97,MATCH($C24,電線選定!$B$5:$B$97,0)))=TRUE,"",INDEX(電線選定!$C$5:$C$97,MATCH($C24,電線選定!$B$5:$B$97,0)))</f>
        <v/>
      </c>
      <c r="I24" s="117" t="str">
        <f t="shared" si="0"/>
        <v/>
      </c>
      <c r="J24" s="117" t="str">
        <f t="shared" si="1"/>
        <v/>
      </c>
      <c r="K24" s="107" t="str">
        <f t="shared" si="2"/>
        <v/>
      </c>
      <c r="L24" s="107" t="str">
        <f t="shared" si="3"/>
        <v/>
      </c>
      <c r="M24" s="107" t="str">
        <f t="shared" si="4"/>
        <v/>
      </c>
      <c r="N24" s="121" t="str">
        <f t="shared" si="5"/>
        <v/>
      </c>
      <c r="O24" s="122" t="str" cm="1">
        <f t="array" ref="O24">IF($N24="","",MIN(IF(定格遮断電流!$C$4:$C$19&gt;=$N24,定格遮断電流!$C$4:$C$19,"")))</f>
        <v/>
      </c>
      <c r="Q24" s="78"/>
      <c r="R24" s="78"/>
    </row>
    <row r="25" spans="1:19" s="5" customFormat="1" ht="24" customHeight="1">
      <c r="A25" s="201"/>
      <c r="B25" s="202"/>
      <c r="C25" s="203"/>
      <c r="D25" s="204"/>
      <c r="E25" s="205"/>
      <c r="F25" s="115"/>
      <c r="G25" s="106" t="str">
        <f>IF(ISERROR(INDEX(電線!$C$5:$C$97,MATCH($C25,電線!$B$5:$B$97,0)))=TRUE,"",INDEX(電線!$C$5:$C$97,MATCH($C25,電線!$B$5:$B$97,0)))</f>
        <v/>
      </c>
      <c r="H25" s="106" t="str">
        <f>IF(ISERROR(INDEX(電線選定!$C$5:$C$97,MATCH($C25,電線選定!$B$5:$B$97,0)))=TRUE,"",INDEX(電線選定!$C$5:$C$97,MATCH($C25,電線選定!$B$5:$B$97,0)))</f>
        <v/>
      </c>
      <c r="I25" s="117" t="str">
        <f t="shared" si="0"/>
        <v/>
      </c>
      <c r="J25" s="117" t="str">
        <f t="shared" si="1"/>
        <v/>
      </c>
      <c r="K25" s="107" t="str">
        <f t="shared" si="2"/>
        <v/>
      </c>
      <c r="L25" s="107" t="str">
        <f t="shared" si="3"/>
        <v/>
      </c>
      <c r="M25" s="107" t="str">
        <f t="shared" si="4"/>
        <v/>
      </c>
      <c r="N25" s="121" t="str">
        <f t="shared" si="5"/>
        <v/>
      </c>
      <c r="O25" s="122" t="str" cm="1">
        <f t="array" ref="O25">IF($N25="","",MIN(IF(定格遮断電流!$C$4:$C$19&gt;=$N25,定格遮断電流!$C$4:$C$19,"")))</f>
        <v/>
      </c>
      <c r="Q25" s="78"/>
      <c r="R25" s="78"/>
    </row>
    <row r="26" spans="1:19" s="4" customFormat="1" ht="24" customHeight="1">
      <c r="A26" s="201"/>
      <c r="B26" s="202"/>
      <c r="C26" s="200"/>
      <c r="D26" s="200"/>
      <c r="E26" s="200"/>
      <c r="F26" s="115"/>
      <c r="G26" s="106" t="str">
        <f>IF(ISERROR(INDEX(電線!$C$5:$C$97,MATCH($C26,電線!$B$5:$B$97,0)))=TRUE,"",INDEX(電線!$C$5:$C$97,MATCH($C26,電線!$B$5:$B$97,0)))</f>
        <v/>
      </c>
      <c r="H26" s="106" t="str">
        <f>IF(ISERROR(INDEX(電線選定!$C$5:$C$97,MATCH($C26,電線選定!$B$5:$B$97,0)))=TRUE,"",INDEX(電線選定!$C$5:$C$97,MATCH($C26,電線選定!$B$5:$B$97,0)))</f>
        <v/>
      </c>
      <c r="I26" s="117" t="str">
        <f t="shared" si="0"/>
        <v/>
      </c>
      <c r="J26" s="117" t="str">
        <f t="shared" si="1"/>
        <v/>
      </c>
      <c r="K26" s="107" t="str">
        <f t="shared" si="2"/>
        <v/>
      </c>
      <c r="L26" s="107" t="str">
        <f t="shared" si="3"/>
        <v/>
      </c>
      <c r="M26" s="107" t="str">
        <f t="shared" si="4"/>
        <v/>
      </c>
      <c r="N26" s="121" t="str">
        <f t="shared" si="5"/>
        <v/>
      </c>
      <c r="O26" s="122" t="str" cm="1">
        <f t="array" ref="O26">IF($N26="","",MIN(IF(定格遮断電流!$C$4:$C$19&gt;=$N26,定格遮断電流!$C$4:$C$19,"")))</f>
        <v/>
      </c>
      <c r="Q26" s="78"/>
      <c r="R26" s="78"/>
    </row>
    <row r="27" spans="1:19" s="5" customFormat="1" ht="24" customHeight="1">
      <c r="A27" s="201"/>
      <c r="B27" s="202"/>
      <c r="C27" s="203"/>
      <c r="D27" s="204"/>
      <c r="E27" s="205"/>
      <c r="F27" s="115"/>
      <c r="G27" s="106" t="str">
        <f>IF(ISERROR(INDEX(電線!$C$5:$C$97,MATCH($C27,電線!$B$5:$B$97,0)))=TRUE,"",INDEX(電線!$C$5:$C$97,MATCH($C27,電線!$B$5:$B$97,0)))</f>
        <v/>
      </c>
      <c r="H27" s="106" t="str">
        <f>IF(ISERROR(INDEX(電線選定!$C$5:$C$97,MATCH($C27,電線選定!$B$5:$B$97,0)))=TRUE,"",INDEX(電線選定!$C$5:$C$97,MATCH($C27,電線選定!$B$5:$B$97,0)))</f>
        <v/>
      </c>
      <c r="I27" s="117" t="str">
        <f t="shared" si="0"/>
        <v/>
      </c>
      <c r="J27" s="117" t="str">
        <f t="shared" si="1"/>
        <v/>
      </c>
      <c r="K27" s="107" t="str">
        <f t="shared" si="2"/>
        <v/>
      </c>
      <c r="L27" s="107" t="str">
        <f t="shared" si="3"/>
        <v/>
      </c>
      <c r="M27" s="107" t="str">
        <f t="shared" si="4"/>
        <v/>
      </c>
      <c r="N27" s="121" t="str">
        <f t="shared" si="5"/>
        <v/>
      </c>
      <c r="O27" s="122" t="str" cm="1">
        <f t="array" ref="O27">IF($N27="","",MIN(IF(定格遮断電流!$C$4:$C$19&gt;=$N27,定格遮断電流!$C$4:$C$19,"")))</f>
        <v/>
      </c>
      <c r="Q27" s="78"/>
      <c r="R27" s="78"/>
    </row>
    <row r="28" spans="1:19" s="4" customFormat="1" ht="24" customHeight="1">
      <c r="A28" s="201"/>
      <c r="B28" s="202"/>
      <c r="C28" s="203"/>
      <c r="D28" s="204"/>
      <c r="E28" s="205"/>
      <c r="F28" s="115"/>
      <c r="G28" s="106" t="str">
        <f>IF(ISERROR(INDEX(電線!$C$5:$C$97,MATCH($C28,電線!$B$5:$B$97,0)))=TRUE,"",INDEX(電線!$C$5:$C$97,MATCH($C28,電線!$B$5:$B$97,0)))</f>
        <v/>
      </c>
      <c r="H28" s="106" t="str">
        <f>IF(ISERROR(INDEX(電線選定!$C$5:$C$97,MATCH($C28,電線選定!$B$5:$B$97,0)))=TRUE,"",INDEX(電線選定!$C$5:$C$97,MATCH($C28,電線選定!$B$5:$B$97,0)))</f>
        <v/>
      </c>
      <c r="I28" s="117" t="str">
        <f t="shared" si="0"/>
        <v/>
      </c>
      <c r="J28" s="117" t="str">
        <f t="shared" si="1"/>
        <v/>
      </c>
      <c r="K28" s="107" t="str">
        <f t="shared" si="2"/>
        <v/>
      </c>
      <c r="L28" s="107" t="str">
        <f t="shared" si="3"/>
        <v/>
      </c>
      <c r="M28" s="107" t="str">
        <f t="shared" si="4"/>
        <v/>
      </c>
      <c r="N28" s="121" t="str">
        <f t="shared" si="5"/>
        <v/>
      </c>
      <c r="O28" s="122" t="str" cm="1">
        <f t="array" ref="O28">IF($N28="","",MIN(IF(定格遮断電流!$C$4:$C$19&gt;=$N28,定格遮断電流!$C$4:$C$19,"")))</f>
        <v/>
      </c>
      <c r="Q28" s="78"/>
      <c r="R28" s="78"/>
    </row>
    <row r="29" spans="1:19" s="5" customFormat="1" ht="24" customHeight="1">
      <c r="A29" s="198"/>
      <c r="B29" s="199"/>
      <c r="C29" s="200"/>
      <c r="D29" s="200"/>
      <c r="E29" s="200"/>
      <c r="F29" s="115"/>
      <c r="G29" s="108" t="str">
        <f>IF(ISERROR(INDEX(電線!$C$5:$C$97,MATCH($C29,電線!$B$5:$B$97,0)))=TRUE,"",INDEX(電線!$C$5:$C$97,MATCH($C29,電線!$B$5:$B$97,0)))</f>
        <v/>
      </c>
      <c r="H29" s="108" t="str">
        <f>IF(ISERROR(INDEX(電線選定!$C$5:$C$97,MATCH($C29,電線選定!$B$5:$B$97,0)))=TRUE,"",INDEX(電線選定!$C$5:$C$97,MATCH($C29,電線選定!$B$5:$B$97,0)))</f>
        <v/>
      </c>
      <c r="I29" s="117" t="str">
        <f t="shared" si="0"/>
        <v/>
      </c>
      <c r="J29" s="117" t="str">
        <f t="shared" si="1"/>
        <v/>
      </c>
      <c r="K29" s="107" t="str">
        <f t="shared" si="2"/>
        <v/>
      </c>
      <c r="L29" s="107" t="str">
        <f t="shared" si="3"/>
        <v/>
      </c>
      <c r="M29" s="107" t="str">
        <f t="shared" si="4"/>
        <v/>
      </c>
      <c r="N29" s="121" t="str">
        <f t="shared" si="5"/>
        <v/>
      </c>
      <c r="O29" s="122" t="str" cm="1">
        <f t="array" ref="O29">IF($N29="","",MIN(IF(定格遮断電流!$C$4:$C$19&gt;=$N29,定格遮断電流!$C$4:$C$19,"")))</f>
        <v/>
      </c>
      <c r="Q29" s="78"/>
      <c r="R29" s="78"/>
    </row>
    <row r="30" spans="1:19" s="5" customFormat="1" ht="24" customHeight="1" thickBot="1">
      <c r="A30" s="206"/>
      <c r="B30" s="207"/>
      <c r="C30" s="208"/>
      <c r="D30" s="208"/>
      <c r="E30" s="208"/>
      <c r="F30" s="116"/>
      <c r="G30" s="109" t="str">
        <f>IF(ISERROR(INDEX(電線!$C$5:$C$97,MATCH($C30,電線!$B$5:$B$97,0)))=TRUE,"",INDEX(電線!$C$5:$C$97,MATCH($C30,電線!$B$5:$B$97,0)))</f>
        <v/>
      </c>
      <c r="H30" s="109" t="str">
        <f>IF(ISERROR(INDEX(電線選定!$C$5:$C$97,MATCH($C30,電線選定!$B$5:$B$97,0)))=TRUE,"",INDEX(電線選定!$C$5:$C$97,MATCH($C30,電線選定!$B$5:$B$97,0)))</f>
        <v/>
      </c>
      <c r="I30" s="118" t="str">
        <f t="shared" si="0"/>
        <v/>
      </c>
      <c r="J30" s="118" t="str">
        <f t="shared" si="1"/>
        <v/>
      </c>
      <c r="K30" s="110" t="str">
        <f t="shared" si="2"/>
        <v/>
      </c>
      <c r="L30" s="110" t="str">
        <f t="shared" si="3"/>
        <v/>
      </c>
      <c r="M30" s="110" t="str">
        <f t="shared" si="4"/>
        <v/>
      </c>
      <c r="N30" s="123" t="str">
        <f t="shared" si="5"/>
        <v/>
      </c>
      <c r="O30" s="124" t="str" cm="1">
        <f t="array" ref="O30">IF($N30="","",MIN(IF(定格遮断電流!$C$4:$C$19&gt;=$N30,定格遮断電流!$C$4:$C$19,"")))</f>
        <v/>
      </c>
      <c r="Q30"/>
      <c r="R30"/>
    </row>
    <row r="31" spans="1:19" s="65" customFormat="1" ht="15" customHeight="1">
      <c r="L31" s="66"/>
      <c r="M31" s="66"/>
      <c r="N31" s="67"/>
      <c r="O31" s="2"/>
      <c r="Q31" s="68"/>
      <c r="R31" s="68"/>
    </row>
    <row r="32" spans="1:19" ht="13.5">
      <c r="K32" s="40"/>
      <c r="L32" s="40"/>
      <c r="M32" s="40"/>
      <c r="N32" s="56"/>
      <c r="O32" s="56"/>
      <c r="P32"/>
      <c r="Q32"/>
      <c r="R32"/>
      <c r="S32"/>
    </row>
    <row r="33" spans="1:19" ht="13.5">
      <c r="A33" s="8"/>
      <c r="C33"/>
      <c r="D33" s="27"/>
      <c r="E33" s="4"/>
      <c r="F33" s="4"/>
      <c r="G33" s="4"/>
      <c r="H33" s="17"/>
      <c r="I33" s="17"/>
      <c r="J33" s="56"/>
      <c r="K33" s="41"/>
      <c r="L33" s="41"/>
      <c r="M33" s="41"/>
      <c r="N33" s="41"/>
      <c r="O33" s="41"/>
      <c r="P33"/>
      <c r="Q33"/>
      <c r="R33"/>
      <c r="S33"/>
    </row>
    <row r="34" spans="1:19" ht="13.5">
      <c r="A34" s="8"/>
      <c r="B34" s="19"/>
      <c r="C34" s="27"/>
      <c r="D34" s="27"/>
      <c r="E34" s="4"/>
      <c r="F34" s="4"/>
      <c r="G34" s="4"/>
      <c r="H34" s="39"/>
      <c r="I34" s="39"/>
      <c r="J34" s="39"/>
      <c r="K34" s="39"/>
      <c r="L34" s="39"/>
      <c r="M34" s="39"/>
      <c r="N34" s="39"/>
      <c r="O34" s="39"/>
      <c r="P34"/>
      <c r="Q34"/>
      <c r="R34"/>
      <c r="S34"/>
    </row>
    <row r="35" spans="1:19" ht="13.5">
      <c r="A35" s="8"/>
      <c r="C35" s="22"/>
      <c r="D35" s="27"/>
      <c r="E35" s="4"/>
      <c r="F35" s="4"/>
      <c r="G35" s="4"/>
      <c r="H35" s="39"/>
      <c r="I35" s="39"/>
      <c r="J35" s="39"/>
      <c r="K35" s="39"/>
      <c r="L35" s="39"/>
      <c r="M35" s="39"/>
      <c r="N35" s="39"/>
      <c r="O35" s="39"/>
      <c r="P35"/>
      <c r="Q35"/>
      <c r="R35"/>
      <c r="S35"/>
    </row>
    <row r="36" spans="1:19" ht="13.5">
      <c r="A36" s="8"/>
      <c r="C36" s="22"/>
      <c r="D36" s="27"/>
      <c r="E36" s="4"/>
      <c r="F36" s="4"/>
      <c r="G36" s="4"/>
      <c r="H36" s="39"/>
      <c r="I36" s="39"/>
      <c r="J36" s="39"/>
      <c r="K36" s="39"/>
      <c r="L36" s="39"/>
      <c r="M36" s="39"/>
      <c r="N36" s="39"/>
      <c r="O36" s="39"/>
      <c r="P36"/>
      <c r="Q36"/>
      <c r="R36"/>
      <c r="S36"/>
    </row>
    <row r="37" spans="1:19" ht="13.5">
      <c r="A37" s="8"/>
      <c r="C37" s="22"/>
      <c r="D37" s="27"/>
      <c r="E37" s="4"/>
      <c r="F37" s="4"/>
      <c r="G37" s="4"/>
      <c r="H37" s="17"/>
      <c r="I37" s="17"/>
      <c r="J37" s="56"/>
      <c r="K37" s="41"/>
      <c r="L37" s="41"/>
      <c r="M37" s="41"/>
      <c r="N37" s="41"/>
      <c r="O37" s="41"/>
      <c r="P37"/>
      <c r="Q37"/>
      <c r="R37"/>
      <c r="S37"/>
    </row>
    <row r="38" spans="1:19" ht="13.5">
      <c r="A38" s="9"/>
      <c r="B38" s="20"/>
      <c r="C38" s="22"/>
      <c r="D38" s="28"/>
      <c r="E38" s="36"/>
      <c r="F38" s="37"/>
      <c r="G38" s="37"/>
      <c r="H38" s="39"/>
      <c r="I38" s="39"/>
      <c r="J38" s="39"/>
      <c r="K38" s="39"/>
      <c r="L38" s="39"/>
      <c r="M38" s="39"/>
      <c r="N38" s="39"/>
      <c r="O38" s="39"/>
      <c r="P38"/>
      <c r="Q38"/>
      <c r="R38"/>
      <c r="S38"/>
    </row>
    <row r="39" spans="1:19" ht="13.5">
      <c r="A39" s="9"/>
      <c r="B39" s="20"/>
      <c r="C39" s="22"/>
      <c r="D39" s="28"/>
      <c r="E39" s="36"/>
      <c r="F39" s="37"/>
      <c r="G39" s="37"/>
      <c r="H39" s="39"/>
      <c r="I39" s="39"/>
      <c r="J39" s="39"/>
      <c r="K39" s="39"/>
      <c r="L39" s="39"/>
      <c r="M39" s="39"/>
      <c r="N39" s="39"/>
      <c r="O39" s="39"/>
      <c r="P39"/>
      <c r="Q39"/>
      <c r="R39"/>
      <c r="S39"/>
    </row>
    <row r="40" spans="1:19">
      <c r="A40" s="9"/>
      <c r="B40" s="20"/>
      <c r="C40" s="22"/>
      <c r="D40" s="28"/>
      <c r="E40" s="36"/>
      <c r="F40" s="37"/>
      <c r="G40" s="37"/>
      <c r="H40" s="39"/>
      <c r="I40" s="39"/>
      <c r="J40" s="39"/>
      <c r="K40" s="39"/>
      <c r="L40" s="39"/>
      <c r="M40" s="39"/>
      <c r="N40" s="39"/>
      <c r="O40" s="39"/>
    </row>
    <row r="41" spans="1:19">
      <c r="A41" s="9"/>
      <c r="B41" s="20"/>
      <c r="C41" s="22"/>
      <c r="D41" s="28"/>
      <c r="E41" s="36"/>
      <c r="F41" s="37"/>
      <c r="G41" s="37"/>
      <c r="H41" s="39"/>
      <c r="I41" s="39"/>
      <c r="J41" s="39"/>
      <c r="K41" s="39"/>
      <c r="L41" s="39"/>
      <c r="M41" s="39"/>
      <c r="N41" s="39"/>
      <c r="O41" s="39"/>
    </row>
    <row r="42" spans="1:19" ht="13.5">
      <c r="A42" s="9"/>
      <c r="C42"/>
      <c r="D42" s="27"/>
      <c r="E42" s="27"/>
      <c r="F42" s="27"/>
      <c r="G42" s="27"/>
      <c r="H42" s="39"/>
      <c r="I42" s="39"/>
      <c r="J42" s="39"/>
      <c r="K42" s="39"/>
      <c r="L42" s="39"/>
      <c r="M42" s="39"/>
      <c r="N42" s="39"/>
      <c r="O42" s="39"/>
    </row>
    <row r="43" spans="1:19">
      <c r="A43" s="9"/>
      <c r="B43" s="21"/>
      <c r="C43" s="28"/>
      <c r="D43" s="28"/>
      <c r="E43" s="28"/>
      <c r="F43" s="28"/>
      <c r="G43" s="28"/>
      <c r="H43" s="39"/>
      <c r="I43" s="39"/>
      <c r="J43" s="39"/>
      <c r="K43" s="39"/>
      <c r="L43" s="39"/>
      <c r="M43" s="39"/>
      <c r="N43" s="39"/>
      <c r="O43" s="39"/>
    </row>
    <row r="44" spans="1:19">
      <c r="A44" s="9"/>
      <c r="B44" s="21"/>
      <c r="C44" s="4"/>
      <c r="D44" s="28"/>
      <c r="E44" s="28"/>
      <c r="F44" s="28"/>
      <c r="G44" s="28"/>
      <c r="H44" s="39"/>
      <c r="I44" s="39"/>
      <c r="J44" s="39"/>
      <c r="K44" s="39"/>
      <c r="L44" s="39"/>
      <c r="M44" s="39"/>
      <c r="N44" s="39"/>
      <c r="O44" s="39"/>
    </row>
    <row r="45" spans="1:19">
      <c r="A45" s="5"/>
      <c r="B45" s="5"/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9">
      <c r="A46" s="9"/>
      <c r="B46" s="21"/>
      <c r="C46" s="22"/>
      <c r="D46" s="29"/>
      <c r="E46" s="29"/>
      <c r="F46" s="29"/>
      <c r="G46" s="29"/>
      <c r="H46" s="9"/>
      <c r="I46" s="20"/>
      <c r="J46" s="20"/>
      <c r="K46" s="20"/>
      <c r="L46" s="20"/>
      <c r="M46" s="20"/>
      <c r="N46" s="20"/>
      <c r="O46" s="20"/>
    </row>
    <row r="47" spans="1:19">
      <c r="A47" s="10"/>
      <c r="B47" s="22"/>
      <c r="C47" s="5"/>
      <c r="D47" s="5"/>
      <c r="E47" s="5"/>
      <c r="F47" s="29"/>
      <c r="G47" s="29"/>
      <c r="H47" s="9"/>
      <c r="I47" s="20"/>
      <c r="J47" s="20"/>
      <c r="K47" s="20"/>
      <c r="L47" s="20"/>
      <c r="M47" s="20"/>
      <c r="N47" s="20"/>
      <c r="O47" s="20"/>
    </row>
    <row r="48" spans="1:19">
      <c r="A48" s="11"/>
      <c r="B48" s="22"/>
      <c r="C48" s="4"/>
      <c r="D48" s="32"/>
      <c r="E48" s="34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>
      <c r="A49" s="10"/>
      <c r="B49" s="23"/>
      <c r="C49" s="5"/>
      <c r="D49" s="22"/>
      <c r="E49" s="25"/>
      <c r="F49" s="36"/>
      <c r="G49" s="36"/>
      <c r="H49" s="9"/>
      <c r="I49" s="20"/>
      <c r="J49" s="29"/>
      <c r="K49" s="29"/>
      <c r="L49" s="29"/>
      <c r="M49" s="29"/>
      <c r="N49" s="29"/>
      <c r="O49" s="29"/>
    </row>
    <row r="50" spans="1:15">
      <c r="A50" s="12"/>
      <c r="B50" s="22"/>
      <c r="C50" s="4"/>
      <c r="D50" s="33"/>
      <c r="E50" s="22"/>
      <c r="H50" s="9"/>
      <c r="I50" s="20"/>
      <c r="J50" s="29"/>
      <c r="K50" s="29"/>
      <c r="L50" s="29"/>
      <c r="M50" s="29"/>
      <c r="N50" s="29"/>
      <c r="O50" s="29"/>
    </row>
    <row r="51" spans="1:15">
      <c r="A51" s="12"/>
      <c r="B51" s="24"/>
      <c r="C51" s="5"/>
      <c r="D51" s="22"/>
      <c r="E51" s="22"/>
      <c r="F51" s="27"/>
      <c r="G51" s="27"/>
      <c r="H51" s="9"/>
      <c r="I51" s="20"/>
      <c r="J51" s="29"/>
      <c r="K51" s="29"/>
      <c r="L51" s="29"/>
      <c r="M51" s="29"/>
      <c r="N51" s="29"/>
      <c r="O51" s="29"/>
    </row>
    <row r="52" spans="1:15">
      <c r="A52" s="13"/>
      <c r="B52" s="24"/>
      <c r="C52" s="4"/>
      <c r="D52" s="33"/>
      <c r="E52" s="22"/>
      <c r="F52" s="27"/>
      <c r="G52" s="27"/>
      <c r="H52" s="16"/>
      <c r="I52" s="20"/>
      <c r="J52" s="29"/>
      <c r="K52" s="29"/>
      <c r="L52" s="29"/>
      <c r="M52" s="29"/>
      <c r="N52" s="29"/>
      <c r="O52" s="29"/>
    </row>
    <row r="53" spans="1:15">
      <c r="A53" s="14"/>
      <c r="B53" s="25"/>
      <c r="C53" s="22"/>
      <c r="D53" s="34"/>
      <c r="E53" s="22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A54" s="8"/>
      <c r="C54" s="22"/>
      <c r="D54" s="27"/>
      <c r="E54" s="27"/>
      <c r="F54" s="27"/>
      <c r="G54" s="27"/>
      <c r="H54" s="16"/>
      <c r="I54" s="20"/>
      <c r="J54" s="22"/>
      <c r="K54" s="29"/>
      <c r="L54" s="29"/>
      <c r="M54" s="29"/>
      <c r="N54" s="29"/>
      <c r="O54" s="29"/>
    </row>
    <row r="55" spans="1:15">
      <c r="A55" s="9"/>
      <c r="C55" s="22"/>
      <c r="D55" s="27"/>
      <c r="E55" s="27"/>
      <c r="F55" s="27"/>
      <c r="G55" s="27"/>
      <c r="H55" s="16"/>
      <c r="I55" s="20"/>
      <c r="J55" s="22"/>
      <c r="K55" s="29"/>
      <c r="L55" s="29"/>
      <c r="M55" s="29"/>
      <c r="N55" s="29"/>
      <c r="O55" s="29"/>
    </row>
    <row r="56" spans="1:15">
      <c r="A56" s="9"/>
      <c r="B56" s="21"/>
      <c r="C56" s="22"/>
      <c r="D56" s="28"/>
      <c r="E56" s="28"/>
      <c r="F56" s="28"/>
      <c r="G56" s="28"/>
      <c r="H56" s="16"/>
      <c r="I56" s="20"/>
      <c r="J56" s="22"/>
      <c r="K56" s="29"/>
      <c r="L56" s="29"/>
      <c r="M56" s="29"/>
      <c r="N56" s="29"/>
      <c r="O56" s="29"/>
    </row>
    <row r="57" spans="1:15">
      <c r="A57" s="5"/>
      <c r="B57" s="5"/>
      <c r="C57" s="22"/>
      <c r="D57" s="5"/>
      <c r="E57" s="5"/>
      <c r="F57" s="5"/>
      <c r="G57" s="5"/>
      <c r="H57" s="16"/>
      <c r="I57" s="20"/>
      <c r="J57" s="22"/>
      <c r="K57" s="29"/>
      <c r="L57" s="29"/>
      <c r="M57" s="29"/>
      <c r="N57" s="29"/>
      <c r="O57" s="29"/>
    </row>
    <row r="58" spans="1:15">
      <c r="A58" s="15"/>
      <c r="B58" s="20"/>
      <c r="C58" s="29"/>
      <c r="D58" s="29"/>
      <c r="E58" s="29"/>
      <c r="F58" s="29"/>
      <c r="G58" s="29"/>
      <c r="H58" s="15"/>
      <c r="I58" s="20"/>
      <c r="J58" s="29"/>
      <c r="K58" s="29"/>
      <c r="L58" s="29"/>
      <c r="M58" s="29"/>
      <c r="N58" s="29"/>
      <c r="O58" s="29"/>
    </row>
    <row r="59" spans="1:15">
      <c r="A59" s="16"/>
      <c r="B59" s="20"/>
      <c r="C59" s="29"/>
      <c r="D59" s="29"/>
      <c r="E59" s="29"/>
      <c r="F59" s="29"/>
      <c r="G59" s="29"/>
      <c r="H59" s="9"/>
      <c r="I59" s="20"/>
      <c r="J59" s="29"/>
      <c r="K59" s="29"/>
      <c r="L59" s="29"/>
      <c r="M59" s="29"/>
      <c r="N59" s="29"/>
      <c r="O59" s="29"/>
    </row>
    <row r="60" spans="1:15">
      <c r="A60" s="16"/>
      <c r="B60" s="20"/>
      <c r="C60" s="29"/>
      <c r="D60" s="29"/>
      <c r="E60" s="29"/>
      <c r="F60" s="29"/>
      <c r="G60" s="29"/>
      <c r="H60" s="9"/>
      <c r="I60" s="20"/>
      <c r="J60" s="29"/>
      <c r="K60" s="29"/>
      <c r="L60" s="29"/>
      <c r="M60" s="29"/>
      <c r="N60" s="29"/>
      <c r="O60" s="29"/>
    </row>
    <row r="61" spans="1:15">
      <c r="A61" s="16"/>
      <c r="B61" s="20"/>
      <c r="C61" s="29"/>
      <c r="D61" s="29"/>
      <c r="E61" s="29"/>
      <c r="F61" s="29"/>
      <c r="G61" s="29"/>
      <c r="H61" s="16"/>
      <c r="I61" s="20"/>
      <c r="J61" s="29"/>
      <c r="K61" s="29"/>
      <c r="L61" s="29"/>
      <c r="M61" s="29"/>
      <c r="N61" s="29"/>
      <c r="O61" s="29"/>
    </row>
    <row r="62" spans="1:15">
      <c r="A62" s="16"/>
      <c r="B62" s="20"/>
      <c r="C62" s="29"/>
      <c r="D62" s="29"/>
      <c r="E62" s="29"/>
      <c r="F62" s="29"/>
      <c r="G62" s="29"/>
      <c r="H62" s="16"/>
      <c r="I62" s="20"/>
      <c r="J62" s="29"/>
      <c r="K62" s="29"/>
      <c r="L62" s="29"/>
      <c r="M62" s="29"/>
      <c r="N62" s="29"/>
      <c r="O62" s="29"/>
    </row>
    <row r="63" spans="1:15">
      <c r="A63" s="16"/>
      <c r="B63" s="20"/>
      <c r="C63" s="29"/>
      <c r="D63" s="29"/>
      <c r="E63" s="29"/>
      <c r="F63" s="29"/>
      <c r="G63" s="29"/>
      <c r="H63" s="16"/>
      <c r="I63" s="20"/>
      <c r="J63" s="29"/>
      <c r="K63" s="29"/>
      <c r="L63" s="29"/>
      <c r="M63" s="29"/>
      <c r="N63" s="29"/>
      <c r="O63" s="29"/>
    </row>
    <row r="64" spans="1: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>
      <c r="A65" s="16"/>
      <c r="B65" s="20"/>
      <c r="C65" s="29"/>
      <c r="D65" s="29"/>
      <c r="E65" s="29"/>
      <c r="F65" s="29"/>
      <c r="G65" s="29"/>
      <c r="H65" s="16"/>
      <c r="I65" s="20"/>
      <c r="J65" s="29"/>
      <c r="K65" s="29"/>
      <c r="L65" s="29"/>
      <c r="M65" s="29"/>
      <c r="N65" s="29"/>
      <c r="O65" s="29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1:15">
      <c r="A67" s="16"/>
      <c r="B67" s="20"/>
      <c r="C67" s="22"/>
      <c r="D67" s="29"/>
      <c r="E67" s="29"/>
      <c r="F67" s="29"/>
      <c r="G67" s="29"/>
      <c r="H67" s="16"/>
      <c r="I67" s="20"/>
      <c r="J67" s="22"/>
      <c r="K67" s="29"/>
      <c r="L67" s="29"/>
      <c r="M67" s="29"/>
      <c r="N67" s="29"/>
      <c r="O67" s="29"/>
    </row>
    <row r="68" spans="1:15">
      <c r="A68" s="16"/>
      <c r="B68" s="20"/>
      <c r="C68" s="22"/>
      <c r="D68" s="29"/>
      <c r="E68" s="29"/>
      <c r="F68" s="29"/>
      <c r="G68" s="29"/>
      <c r="H68" s="16"/>
      <c r="I68" s="20"/>
      <c r="J68" s="22"/>
      <c r="K68" s="29"/>
      <c r="L68" s="29"/>
      <c r="M68" s="29"/>
      <c r="N68" s="29"/>
      <c r="O68" s="29"/>
    </row>
    <row r="69" spans="1:15">
      <c r="A69" s="16"/>
      <c r="B69" s="20"/>
      <c r="C69" s="22"/>
      <c r="D69" s="29"/>
      <c r="E69" s="29"/>
      <c r="F69" s="29"/>
      <c r="G69" s="29"/>
      <c r="H69" s="16"/>
      <c r="I69" s="20"/>
      <c r="J69" s="22"/>
      <c r="K69" s="29"/>
      <c r="L69" s="29"/>
      <c r="M69" s="29"/>
      <c r="N69" s="29"/>
      <c r="O69" s="29"/>
    </row>
  </sheetData>
  <sheetProtection sheet="1" objects="1" scenarios="1"/>
  <mergeCells count="75">
    <mergeCell ref="A29:B29"/>
    <mergeCell ref="C29:E29"/>
    <mergeCell ref="A30:B30"/>
    <mergeCell ref="C30:E30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A19:B19"/>
    <mergeCell ref="C19:E19"/>
    <mergeCell ref="A12:O12"/>
    <mergeCell ref="A13:B16"/>
    <mergeCell ref="C13:J13"/>
    <mergeCell ref="K13:M13"/>
    <mergeCell ref="N13:O13"/>
    <mergeCell ref="C14:F14"/>
    <mergeCell ref="G14:H14"/>
    <mergeCell ref="I14:J14"/>
    <mergeCell ref="M14:M16"/>
    <mergeCell ref="O14:O15"/>
    <mergeCell ref="C15:E15"/>
    <mergeCell ref="I15:I16"/>
    <mergeCell ref="J15:J16"/>
    <mergeCell ref="K15:K16"/>
    <mergeCell ref="L15:L16"/>
    <mergeCell ref="C16:E16"/>
    <mergeCell ref="N7:O7"/>
    <mergeCell ref="D8:D9"/>
    <mergeCell ref="G8:H8"/>
    <mergeCell ref="I8:J8"/>
    <mergeCell ref="M8:M10"/>
    <mergeCell ref="O8:O9"/>
    <mergeCell ref="L9:L10"/>
    <mergeCell ref="A7:D7"/>
    <mergeCell ref="E7:F11"/>
    <mergeCell ref="G7:J7"/>
    <mergeCell ref="K7:M7"/>
    <mergeCell ref="G9:G10"/>
    <mergeCell ref="H9:H10"/>
    <mergeCell ref="I9:I10"/>
    <mergeCell ref="J9:J10"/>
    <mergeCell ref="K9:K10"/>
    <mergeCell ref="A6:O6"/>
    <mergeCell ref="A3:B4"/>
    <mergeCell ref="C3:C4"/>
    <mergeCell ref="E3:F4"/>
    <mergeCell ref="G3:H3"/>
    <mergeCell ref="I3:J3"/>
    <mergeCell ref="K3:L3"/>
    <mergeCell ref="G4:H4"/>
    <mergeCell ref="I4:J4"/>
    <mergeCell ref="K4:L4"/>
    <mergeCell ref="A5:B5"/>
    <mergeCell ref="E5:F5"/>
    <mergeCell ref="G5:H5"/>
    <mergeCell ref="I5:J5"/>
    <mergeCell ref="K5:L5"/>
  </mergeCells>
  <phoneticPr fontId="27"/>
  <dataValidations count="1">
    <dataValidation allowBlank="1" showInputMessage="1" sqref="D5" xr:uid="{F9001906-0782-4D86-B3EC-B62CB4023561}"/>
  </dataValidations>
  <pageMargins left="0.86614173228346469" right="0.47244094488188976" top="0.55118110236220463" bottom="0.55118110236220463" header="0.51181102362204722" footer="0.51181102362204722"/>
  <pageSetup paperSize="9" scale="85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3E87D297-E9EB-4E5F-9EC8-477BD9B81FF8}">
          <x14:formula1>
            <xm:f>電線!$B$5:$B$97</xm:f>
          </x14:formula1>
          <xm:sqref>C17:E30</xm:sqref>
        </x14:dataValidation>
        <x14:dataValidation type="list" allowBlank="1" showInputMessage="1" xr:uid="{C9A915D9-6A75-4BF8-99D7-DA04810FE052}">
          <x14:formula1>
            <xm:f>定格遮断電流!$B$4:$B$9</xm:f>
          </x14:formula1>
          <xm:sqref>A11</xm:sqref>
        </x14:dataValidation>
        <x14:dataValidation type="list" allowBlank="1" showInputMessage="1" xr:uid="{4B199D08-CC13-478F-8FB3-7DBE6ACD2214}">
          <x14:formula1>
            <xm:f>'スコットTr容量、インピーダンス'!$B$8:$B$16</xm:f>
          </x14:formula1>
          <xm:sqref>G5:H5</xm:sqref>
        </x14:dataValidation>
        <x14:dataValidation type="list" allowBlank="1" showInputMessage="1" xr:uid="{AF612611-29E3-4B2A-A72A-0F6E46EC56EB}">
          <x14:formula1>
            <xm:f>'スコットTr容量、インピーダンス'!$J$4:$K$4</xm:f>
          </x14:formula1>
          <xm:sqref>E5:F5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"/>
  <sheetViews>
    <sheetView view="pageBreakPreview" zoomScaleNormal="85" zoomScaleSheetLayoutView="100" workbookViewId="0">
      <selection activeCell="A5" sqref="A5:B5"/>
    </sheetView>
  </sheetViews>
  <sheetFormatPr defaultColWidth="8.625" defaultRowHeight="11.25"/>
  <cols>
    <col min="1" max="6" width="8.625" style="1" customWidth="1"/>
    <col min="7" max="13" width="12.625" style="1" customWidth="1"/>
    <col min="14" max="15" width="8.625" style="1" customWidth="1"/>
    <col min="16" max="16" width="8.625" style="1"/>
    <col min="17" max="18" width="12.625" style="1" customWidth="1"/>
    <col min="19" max="16384" width="8.625" style="1"/>
  </cols>
  <sheetData>
    <row r="1" spans="1:18" s="3" customFormat="1" ht="15" customHeight="1" thickBot="1">
      <c r="L1" s="42"/>
      <c r="M1" s="42"/>
      <c r="O1" s="2"/>
    </row>
    <row r="2" spans="1:18" ht="24.95" customHeight="1">
      <c r="A2" s="6" t="s">
        <v>67</v>
      </c>
      <c r="B2" s="18"/>
      <c r="C2" s="26"/>
      <c r="D2" s="30"/>
      <c r="E2" s="35"/>
      <c r="F2" s="35"/>
      <c r="G2" s="35"/>
      <c r="H2" s="18"/>
      <c r="I2" s="30"/>
      <c r="J2" s="30"/>
      <c r="K2" s="30"/>
      <c r="L2" s="43"/>
      <c r="M2" s="43"/>
      <c r="N2" s="30"/>
      <c r="O2" s="50"/>
    </row>
    <row r="3" spans="1:18" ht="12" customHeight="1">
      <c r="A3" s="131" t="s">
        <v>5</v>
      </c>
      <c r="B3" s="132"/>
      <c r="C3" s="135" t="s">
        <v>4</v>
      </c>
      <c r="D3" s="58" t="s">
        <v>3</v>
      </c>
      <c r="E3" s="136" t="s">
        <v>12</v>
      </c>
      <c r="F3" s="137"/>
      <c r="G3" s="140" t="s">
        <v>13</v>
      </c>
      <c r="H3" s="140"/>
      <c r="I3" s="141" t="s">
        <v>8</v>
      </c>
      <c r="J3" s="142"/>
      <c r="K3" s="141" t="s">
        <v>6</v>
      </c>
      <c r="L3" s="142"/>
      <c r="M3" s="45"/>
      <c r="N3" s="47"/>
      <c r="O3" s="51"/>
    </row>
    <row r="4" spans="1:18" ht="12" customHeight="1">
      <c r="A4" s="133"/>
      <c r="B4" s="134"/>
      <c r="C4" s="135"/>
      <c r="D4" s="59" t="s">
        <v>23</v>
      </c>
      <c r="E4" s="138"/>
      <c r="F4" s="139"/>
      <c r="G4" s="143" t="s">
        <v>29</v>
      </c>
      <c r="H4" s="143"/>
      <c r="I4" s="144" t="s">
        <v>30</v>
      </c>
      <c r="J4" s="144"/>
      <c r="K4" s="144" t="s">
        <v>55</v>
      </c>
      <c r="L4" s="145"/>
      <c r="M4" s="57"/>
      <c r="O4" s="52"/>
    </row>
    <row r="5" spans="1:18" ht="24" customHeight="1" thickBot="1">
      <c r="A5" s="146"/>
      <c r="B5" s="147"/>
      <c r="C5" s="111" t="str">
        <f>IF($D$5="","","三相3線")</f>
        <v/>
      </c>
      <c r="D5" s="125" t="str">
        <f>IF('短絡電流（単相Tr）'!$D$5="","",'短絡電流（単相Tr）'!$D$5)</f>
        <v/>
      </c>
      <c r="E5" s="148"/>
      <c r="F5" s="148"/>
      <c r="G5" s="149"/>
      <c r="H5" s="149"/>
      <c r="I5" s="150" t="str">
        <f>IF($G$5="","",210)</f>
        <v/>
      </c>
      <c r="J5" s="150"/>
      <c r="K5" s="151" t="str">
        <f>IF($I$5="","",1000)</f>
        <v/>
      </c>
      <c r="L5" s="151"/>
      <c r="M5" s="46"/>
      <c r="N5" s="48"/>
      <c r="O5" s="53"/>
    </row>
    <row r="6" spans="1:18" ht="24" customHeight="1" thickTop="1">
      <c r="A6" s="128" t="s">
        <v>21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30"/>
    </row>
    <row r="7" spans="1:18" ht="24" customHeight="1">
      <c r="A7" s="165" t="s">
        <v>14</v>
      </c>
      <c r="B7" s="166"/>
      <c r="C7" s="166"/>
      <c r="D7" s="167"/>
      <c r="E7" s="209" t="s">
        <v>56</v>
      </c>
      <c r="F7" s="210"/>
      <c r="G7" s="168" t="s">
        <v>15</v>
      </c>
      <c r="H7" s="169"/>
      <c r="I7" s="170"/>
      <c r="J7" s="171"/>
      <c r="K7" s="172" t="s">
        <v>50</v>
      </c>
      <c r="L7" s="173"/>
      <c r="M7" s="174"/>
      <c r="N7" s="175" t="s">
        <v>68</v>
      </c>
      <c r="O7" s="176"/>
    </row>
    <row r="8" spans="1:18" ht="24" customHeight="1">
      <c r="A8" s="75" t="s">
        <v>9</v>
      </c>
      <c r="B8" s="73" t="s">
        <v>22</v>
      </c>
      <c r="C8" s="73" t="s">
        <v>18</v>
      </c>
      <c r="D8" s="152" t="s">
        <v>17</v>
      </c>
      <c r="E8" s="81" t="s">
        <v>57</v>
      </c>
      <c r="F8" s="211" t="s">
        <v>58</v>
      </c>
      <c r="G8" s="153" t="s">
        <v>31</v>
      </c>
      <c r="H8" s="154"/>
      <c r="I8" s="155" t="s">
        <v>34</v>
      </c>
      <c r="J8" s="156"/>
      <c r="K8" s="63"/>
      <c r="L8" s="64"/>
      <c r="M8" s="157" t="s">
        <v>41</v>
      </c>
      <c r="N8" s="49" t="s">
        <v>61</v>
      </c>
      <c r="O8" s="177" t="s">
        <v>51</v>
      </c>
    </row>
    <row r="9" spans="1:18" s="4" customFormat="1" ht="12" customHeight="1">
      <c r="A9" s="7" t="s">
        <v>37</v>
      </c>
      <c r="B9" s="70" t="s">
        <v>11</v>
      </c>
      <c r="C9" s="70" t="s">
        <v>38</v>
      </c>
      <c r="D9" s="152"/>
      <c r="E9" s="79" t="s">
        <v>59</v>
      </c>
      <c r="F9" s="152"/>
      <c r="G9" s="179" t="s">
        <v>32</v>
      </c>
      <c r="H9" s="179" t="s">
        <v>33</v>
      </c>
      <c r="I9" s="179" t="s">
        <v>35</v>
      </c>
      <c r="J9" s="179" t="s">
        <v>36</v>
      </c>
      <c r="K9" s="179" t="s">
        <v>39</v>
      </c>
      <c r="L9" s="179" t="s">
        <v>40</v>
      </c>
      <c r="M9" s="158"/>
      <c r="N9" s="71" t="s">
        <v>69</v>
      </c>
      <c r="O9" s="178"/>
    </row>
    <row r="10" spans="1:18" s="4" customFormat="1" ht="12" customHeight="1">
      <c r="A10" s="60" t="s">
        <v>24</v>
      </c>
      <c r="B10" s="72" t="s">
        <v>25</v>
      </c>
      <c r="C10" s="72" t="s">
        <v>26</v>
      </c>
      <c r="D10" s="72" t="s">
        <v>52</v>
      </c>
      <c r="E10" s="80" t="s">
        <v>60</v>
      </c>
      <c r="F10" s="155"/>
      <c r="G10" s="156"/>
      <c r="H10" s="156"/>
      <c r="I10" s="156"/>
      <c r="J10" s="156"/>
      <c r="K10" s="156"/>
      <c r="L10" s="156"/>
      <c r="M10" s="156"/>
      <c r="N10" s="59" t="s">
        <v>24</v>
      </c>
      <c r="O10" s="54" t="s">
        <v>24</v>
      </c>
    </row>
    <row r="11" spans="1:18" s="5" customFormat="1" ht="24" customHeight="1" thickBot="1">
      <c r="A11" s="113"/>
      <c r="B11" s="114" t="str">
        <f>IF($A$11="","",6600)</f>
        <v/>
      </c>
      <c r="C11" s="55" t="str">
        <f>IF($A$11="","",ROUND(SQRT(3)*$A$11*$B$11,0))</f>
        <v/>
      </c>
      <c r="D11" s="31" t="str">
        <f>IF($C$11="","",ROUND($K$5/$C$11*100,2))</f>
        <v/>
      </c>
      <c r="E11" s="55" t="str">
        <f>IF($K$5="","",25)</f>
        <v/>
      </c>
      <c r="F11" s="38" t="str">
        <f>IF($E$11="","",ROUND($K$5/$G$5*$E$11,2))</f>
        <v/>
      </c>
      <c r="G11" s="126" t="str">
        <f>IF(ISERROR(INDEX(三相Tr選定!$C$25:$C$34,MATCH($G$5,三相Tr選定!$B$25:$B$34,0)))=TRUE,"",INDEX(三相Tr選定!$C$25:$C$34,MATCH($G$5,三相Tr選定!$B$25:$B$34,0)))</f>
        <v/>
      </c>
      <c r="H11" s="127" t="str">
        <f>IF(ISERROR(INDEX(三相Tr選定!$F$25:$F$34,MATCH($G$5,三相Tr選定!$B$25:$B$34,0)))=TRUE,"",INDEX(三相Tr選定!$F$25:$F$34,MATCH($G$5,三相Tr選定!$B$25:$B$34,0)))</f>
        <v/>
      </c>
      <c r="I11" s="44" t="str">
        <f>IF($H$11="","",ROUND($K$5/$G$5*$G$11,2))</f>
        <v/>
      </c>
      <c r="J11" s="38" t="str">
        <f>IF($H$11="","",ROUND($K$5/$G$5*$H$11,2))</f>
        <v/>
      </c>
      <c r="K11" s="44" t="str">
        <f>IF($I$11="","",$I$11)</f>
        <v/>
      </c>
      <c r="L11" s="38" t="str">
        <f>IF($C$11="","",(($D$11+$J$11)*$F$11)/($D$11+$J$11+$F$11))</f>
        <v/>
      </c>
      <c r="M11" s="44" t="str">
        <f>IF($L$11="","",ROUND(SQRT(($K$11^2)+($L$11^2)),2))</f>
        <v/>
      </c>
      <c r="N11" s="119" t="str">
        <f>IF($M$11="","",ROUND(($K$5*100)/(SQRT(3)*$I$5*$M$11),2))</f>
        <v/>
      </c>
      <c r="O11" s="120" t="str" cm="1">
        <f t="array" ref="O11">IF($N$11="","",MIN(IF(定格遮断電流!$C$4:$C$19&gt;=$N$11,定格遮断電流!$C$4:$C$19,"")))</f>
        <v/>
      </c>
    </row>
    <row r="12" spans="1:18" s="4" customFormat="1" ht="24" customHeight="1" thickTop="1">
      <c r="A12" s="180" t="s">
        <v>20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2"/>
    </row>
    <row r="13" spans="1:18" s="5" customFormat="1" ht="24" customHeight="1">
      <c r="A13" s="183" t="s">
        <v>7</v>
      </c>
      <c r="B13" s="184"/>
      <c r="C13" s="185" t="s">
        <v>16</v>
      </c>
      <c r="D13" s="186"/>
      <c r="E13" s="186"/>
      <c r="F13" s="186"/>
      <c r="G13" s="186"/>
      <c r="H13" s="186"/>
      <c r="I13" s="187"/>
      <c r="J13" s="188"/>
      <c r="K13" s="189" t="s">
        <v>49</v>
      </c>
      <c r="L13" s="189"/>
      <c r="M13" s="141"/>
      <c r="N13" s="144" t="s">
        <v>70</v>
      </c>
      <c r="O13" s="190"/>
    </row>
    <row r="14" spans="1:18" s="4" customFormat="1" ht="24" customHeight="1">
      <c r="A14" s="183"/>
      <c r="B14" s="184"/>
      <c r="C14" s="191" t="s">
        <v>54</v>
      </c>
      <c r="D14" s="191"/>
      <c r="E14" s="191"/>
      <c r="F14" s="191"/>
      <c r="G14" s="191" t="s">
        <v>48</v>
      </c>
      <c r="H14" s="191"/>
      <c r="I14" s="144" t="s">
        <v>45</v>
      </c>
      <c r="J14" s="192"/>
      <c r="K14" s="61"/>
      <c r="L14" s="62"/>
      <c r="M14" s="193" t="s">
        <v>47</v>
      </c>
      <c r="N14" s="49" t="s">
        <v>61</v>
      </c>
      <c r="O14" s="177" t="s">
        <v>0</v>
      </c>
      <c r="Q14" s="76"/>
      <c r="R14" s="77"/>
    </row>
    <row r="15" spans="1:18" s="5" customFormat="1" ht="12" customHeight="1">
      <c r="A15" s="183"/>
      <c r="B15" s="184"/>
      <c r="C15" s="196" t="s">
        <v>19</v>
      </c>
      <c r="D15" s="196"/>
      <c r="E15" s="196"/>
      <c r="F15" s="74" t="s">
        <v>10</v>
      </c>
      <c r="G15" s="74" t="s">
        <v>42</v>
      </c>
      <c r="H15" s="74" t="s">
        <v>43</v>
      </c>
      <c r="I15" s="196" t="s">
        <v>44</v>
      </c>
      <c r="J15" s="196" t="s">
        <v>46</v>
      </c>
      <c r="K15" s="196" t="s">
        <v>2</v>
      </c>
      <c r="L15" s="196" t="s">
        <v>1</v>
      </c>
      <c r="M15" s="194"/>
      <c r="N15" s="71" t="s">
        <v>71</v>
      </c>
      <c r="O15" s="195"/>
      <c r="Q15" s="78"/>
      <c r="R15" s="78"/>
    </row>
    <row r="16" spans="1:18" s="4" customFormat="1" ht="12" customHeight="1">
      <c r="A16" s="183"/>
      <c r="B16" s="184"/>
      <c r="C16" s="144" t="s">
        <v>53</v>
      </c>
      <c r="D16" s="144"/>
      <c r="E16" s="144"/>
      <c r="F16" s="69" t="s">
        <v>27</v>
      </c>
      <c r="G16" s="59" t="s">
        <v>28</v>
      </c>
      <c r="H16" s="59" t="s">
        <v>28</v>
      </c>
      <c r="I16" s="197"/>
      <c r="J16" s="197"/>
      <c r="K16" s="197"/>
      <c r="L16" s="197"/>
      <c r="M16" s="194"/>
      <c r="N16" s="59" t="s">
        <v>24</v>
      </c>
      <c r="O16" s="54" t="s">
        <v>24</v>
      </c>
      <c r="Q16" s="78"/>
      <c r="R16" s="78"/>
    </row>
    <row r="17" spans="1:19" s="5" customFormat="1" ht="24" customHeight="1">
      <c r="A17" s="198"/>
      <c r="B17" s="199"/>
      <c r="C17" s="200"/>
      <c r="D17" s="200"/>
      <c r="E17" s="200"/>
      <c r="F17" s="115"/>
      <c r="G17" s="106" t="str">
        <f>IF(ISERROR(INDEX(電線!$C$5:$C$97,MATCH($C17,電線!$B$5:$B$97,0)))=TRUE,"",INDEX(電線!$C$5:$C$97,MATCH($C17,電線!$B$5:$B$97,0)))</f>
        <v/>
      </c>
      <c r="H17" s="106" t="str">
        <f>IF(ISERROR(INDEX(電線選定!$C$5:$C$97,MATCH($C17,電線選定!$B$5:$B$97,0)))=TRUE,"",INDEX(電線選定!$C$5:$C$97,MATCH($C17,電線選定!$B$5:$B$97,0)))</f>
        <v/>
      </c>
      <c r="I17" s="117" t="str">
        <f>IF($C17="","",ROUND(($G17*$K$5/$I$5^2)*$F17*100,2))</f>
        <v/>
      </c>
      <c r="J17" s="117" t="str">
        <f>IF($C17="","",ROUND(($H17*$K$5/$I$5^2)*$F17*100,2))</f>
        <v/>
      </c>
      <c r="K17" s="107" t="str">
        <f>IF($C17="","",$K$11+$I17)</f>
        <v/>
      </c>
      <c r="L17" s="107" t="str">
        <f>IF($C17="","",$L$11+$J17)</f>
        <v/>
      </c>
      <c r="M17" s="107" t="str">
        <f>IF($C17="","",ROUND(SQRT($K17^2+$L17^2),2))</f>
        <v/>
      </c>
      <c r="N17" s="121" t="str">
        <f>IF($M17="","",ROUND(($K$5*100)/(SQRT(3)*$I$5*$M17),2))</f>
        <v/>
      </c>
      <c r="O17" s="122" t="str" cm="1">
        <f t="array" ref="O17">IF($N17="","",MIN(IF(定格遮断電流!$C$4:$C$19&gt;=$N17,定格遮断電流!$C$4:$C$19,"")))</f>
        <v/>
      </c>
      <c r="Q17" s="78"/>
      <c r="R17" s="78"/>
    </row>
    <row r="18" spans="1:19" s="4" customFormat="1" ht="24" customHeight="1">
      <c r="A18" s="198"/>
      <c r="B18" s="199"/>
      <c r="C18" s="200"/>
      <c r="D18" s="200"/>
      <c r="E18" s="200"/>
      <c r="F18" s="115"/>
      <c r="G18" s="106" t="str">
        <f>IF(ISERROR(INDEX(電線!$C$5:$C$97,MATCH($C18,電線!$B$5:$B$97,0)))=TRUE,"",INDEX(電線!$C$5:$C$97,MATCH($C18,電線!$B$5:$B$97,0)))</f>
        <v/>
      </c>
      <c r="H18" s="106" t="str">
        <f>IF(ISERROR(INDEX(電線選定!$C$5:$C$97,MATCH($C18,電線選定!$B$5:$B$97,0)))=TRUE,"",INDEX(電線選定!$C$5:$C$97,MATCH($C18,電線選定!$B$5:$B$97,0)))</f>
        <v/>
      </c>
      <c r="I18" s="117" t="str">
        <f t="shared" ref="I18:I30" si="0">IF($C18="","",ROUND(($G18*$K$5/$I$5^2)*$F18*100,2))</f>
        <v/>
      </c>
      <c r="J18" s="117" t="str">
        <f t="shared" ref="J18:J30" si="1">IF($C18="","",ROUND(($H18*$K$5/$I$5^2)*$F18*100,2))</f>
        <v/>
      </c>
      <c r="K18" s="107" t="str">
        <f t="shared" ref="K18:K30" si="2">IF($C18="","",$K$11+$I18)</f>
        <v/>
      </c>
      <c r="L18" s="107" t="str">
        <f t="shared" ref="L18:L30" si="3">IF($C18="","",$L$11+$J18)</f>
        <v/>
      </c>
      <c r="M18" s="107" t="str">
        <f t="shared" ref="M18:M30" si="4">IF($C18="","",ROUND(SQRT($K18^2+$L18^2),2))</f>
        <v/>
      </c>
      <c r="N18" s="121" t="str">
        <f t="shared" ref="N18:N30" si="5">IF($M18="","",ROUND(($K$5*100)/(SQRT(3)*$I$5*$M18),2))</f>
        <v/>
      </c>
      <c r="O18" s="122" t="str" cm="1">
        <f t="array" ref="O18">IF($N18="","",MIN(IF(定格遮断電流!$C$4:$C$19&gt;=$N18,定格遮断電流!$C$4:$C$19,"")))</f>
        <v/>
      </c>
      <c r="Q18" s="78"/>
      <c r="R18" s="78"/>
    </row>
    <row r="19" spans="1:19" s="5" customFormat="1" ht="24" customHeight="1">
      <c r="A19" s="198"/>
      <c r="B19" s="199"/>
      <c r="C19" s="200"/>
      <c r="D19" s="200"/>
      <c r="E19" s="200"/>
      <c r="F19" s="115"/>
      <c r="G19" s="106" t="str">
        <f>IF(ISERROR(INDEX(電線!$C$5:$C$97,MATCH($C19,電線!$B$5:$B$97,0)))=TRUE,"",INDEX(電線!$C$5:$C$97,MATCH($C19,電線!$B$5:$B$97,0)))</f>
        <v/>
      </c>
      <c r="H19" s="106" t="str">
        <f>IF(ISERROR(INDEX(電線選定!$C$5:$C$97,MATCH($C19,電線選定!$B$5:$B$97,0)))=TRUE,"",INDEX(電線選定!$C$5:$C$97,MATCH($C19,電線選定!$B$5:$B$97,0)))</f>
        <v/>
      </c>
      <c r="I19" s="117" t="str">
        <f t="shared" si="0"/>
        <v/>
      </c>
      <c r="J19" s="117" t="str">
        <f t="shared" si="1"/>
        <v/>
      </c>
      <c r="K19" s="107" t="str">
        <f t="shared" si="2"/>
        <v/>
      </c>
      <c r="L19" s="107" t="str">
        <f t="shared" si="3"/>
        <v/>
      </c>
      <c r="M19" s="107" t="str">
        <f t="shared" si="4"/>
        <v/>
      </c>
      <c r="N19" s="121" t="str">
        <f t="shared" si="5"/>
        <v/>
      </c>
      <c r="O19" s="122" t="str" cm="1">
        <f t="array" ref="O19">IF($N19="","",MIN(IF(定格遮断電流!$C$4:$C$19&gt;=$N19,定格遮断電流!$C$4:$C$19,"")))</f>
        <v/>
      </c>
      <c r="Q19" s="78"/>
      <c r="R19" s="78"/>
    </row>
    <row r="20" spans="1:19" s="4" customFormat="1" ht="24" customHeight="1">
      <c r="A20" s="198"/>
      <c r="B20" s="199"/>
      <c r="C20" s="200"/>
      <c r="D20" s="200"/>
      <c r="E20" s="200"/>
      <c r="F20" s="115"/>
      <c r="G20" s="106" t="str">
        <f>IF(ISERROR(INDEX(電線!$C$5:$C$97,MATCH($C20,電線!$B$5:$B$97,0)))=TRUE,"",INDEX(電線!$C$5:$C$97,MATCH($C20,電線!$B$5:$B$97,0)))</f>
        <v/>
      </c>
      <c r="H20" s="106" t="str">
        <f>IF(ISERROR(INDEX(電線選定!$C$5:$C$97,MATCH($C20,電線選定!$B$5:$B$97,0)))=TRUE,"",INDEX(電線選定!$C$5:$C$97,MATCH($C20,電線選定!$B$5:$B$97,0)))</f>
        <v/>
      </c>
      <c r="I20" s="117" t="str">
        <f t="shared" si="0"/>
        <v/>
      </c>
      <c r="J20" s="117" t="str">
        <f t="shared" si="1"/>
        <v/>
      </c>
      <c r="K20" s="107" t="str">
        <f t="shared" si="2"/>
        <v/>
      </c>
      <c r="L20" s="107" t="str">
        <f t="shared" si="3"/>
        <v/>
      </c>
      <c r="M20" s="107" t="str">
        <f t="shared" si="4"/>
        <v/>
      </c>
      <c r="N20" s="121" t="str">
        <f t="shared" si="5"/>
        <v/>
      </c>
      <c r="O20" s="122" t="str" cm="1">
        <f t="array" ref="O20">IF($N20="","",MIN(IF(定格遮断電流!$C$4:$C$19&gt;=$N20,定格遮断電流!$C$4:$C$19,"")))</f>
        <v/>
      </c>
      <c r="Q20" s="78"/>
      <c r="R20" s="78"/>
    </row>
    <row r="21" spans="1:19" s="5" customFormat="1" ht="24" customHeight="1">
      <c r="A21" s="201"/>
      <c r="B21" s="202"/>
      <c r="C21" s="203"/>
      <c r="D21" s="204"/>
      <c r="E21" s="205"/>
      <c r="F21" s="115"/>
      <c r="G21" s="106" t="str">
        <f>IF(ISERROR(INDEX(電線!$C$5:$C$97,MATCH($C21,電線!$B$5:$B$97,0)))=TRUE,"",INDEX(電線!$C$5:$C$97,MATCH($C21,電線!$B$5:$B$97,0)))</f>
        <v/>
      </c>
      <c r="H21" s="106" t="str">
        <f>IF(ISERROR(INDEX(電線選定!$C$5:$C$97,MATCH($C21,電線選定!$B$5:$B$97,0)))=TRUE,"",INDEX(電線選定!$C$5:$C$97,MATCH($C21,電線選定!$B$5:$B$97,0)))</f>
        <v/>
      </c>
      <c r="I21" s="117" t="str">
        <f t="shared" si="0"/>
        <v/>
      </c>
      <c r="J21" s="117" t="str">
        <f t="shared" si="1"/>
        <v/>
      </c>
      <c r="K21" s="107" t="str">
        <f t="shared" si="2"/>
        <v/>
      </c>
      <c r="L21" s="107" t="str">
        <f t="shared" si="3"/>
        <v/>
      </c>
      <c r="M21" s="107" t="str">
        <f t="shared" si="4"/>
        <v/>
      </c>
      <c r="N21" s="121" t="str">
        <f t="shared" si="5"/>
        <v/>
      </c>
      <c r="O21" s="122" t="str" cm="1">
        <f t="array" ref="O21">IF($N21="","",MIN(IF(定格遮断電流!$C$4:$C$19&gt;=$N21,定格遮断電流!$C$4:$C$19,"")))</f>
        <v/>
      </c>
      <c r="Q21" s="78"/>
      <c r="R21" s="78"/>
    </row>
    <row r="22" spans="1:19" s="4" customFormat="1" ht="24" customHeight="1">
      <c r="A22" s="201"/>
      <c r="B22" s="202"/>
      <c r="C22" s="200"/>
      <c r="D22" s="200"/>
      <c r="E22" s="200"/>
      <c r="F22" s="115"/>
      <c r="G22" s="106" t="str">
        <f>IF(ISERROR(INDEX(電線!$C$5:$C$97,MATCH($C22,電線!$B$5:$B$97,0)))=TRUE,"",INDEX(電線!$C$5:$C$97,MATCH($C22,電線!$B$5:$B$97,0)))</f>
        <v/>
      </c>
      <c r="H22" s="106" t="str">
        <f>IF(ISERROR(INDEX(電線選定!$C$5:$C$97,MATCH($C22,電線選定!$B$5:$B$97,0)))=TRUE,"",INDEX(電線選定!$C$5:$C$97,MATCH($C22,電線選定!$B$5:$B$97,0)))</f>
        <v/>
      </c>
      <c r="I22" s="117" t="str">
        <f t="shared" si="0"/>
        <v/>
      </c>
      <c r="J22" s="117" t="str">
        <f t="shared" si="1"/>
        <v/>
      </c>
      <c r="K22" s="107" t="str">
        <f t="shared" si="2"/>
        <v/>
      </c>
      <c r="L22" s="107" t="str">
        <f t="shared" si="3"/>
        <v/>
      </c>
      <c r="M22" s="107" t="str">
        <f t="shared" si="4"/>
        <v/>
      </c>
      <c r="N22" s="121" t="str">
        <f t="shared" si="5"/>
        <v/>
      </c>
      <c r="O22" s="122" t="str" cm="1">
        <f t="array" ref="O22">IF($N22="","",MIN(IF(定格遮断電流!$C$4:$C$19&gt;=$N22,定格遮断電流!$C$4:$C$19,"")))</f>
        <v/>
      </c>
      <c r="Q22" s="78"/>
      <c r="R22" s="78"/>
    </row>
    <row r="23" spans="1:19" s="5" customFormat="1" ht="24" customHeight="1">
      <c r="A23" s="201"/>
      <c r="B23" s="202"/>
      <c r="C23" s="203"/>
      <c r="D23" s="204"/>
      <c r="E23" s="205"/>
      <c r="F23" s="115"/>
      <c r="G23" s="106" t="str">
        <f>IF(ISERROR(INDEX(電線!$C$5:$C$97,MATCH($C23,電線!$B$5:$B$97,0)))=TRUE,"",INDEX(電線!$C$5:$C$97,MATCH($C23,電線!$B$5:$B$97,0)))</f>
        <v/>
      </c>
      <c r="H23" s="106" t="str">
        <f>IF(ISERROR(INDEX(電線選定!$C$5:$C$97,MATCH($C23,電線選定!$B$5:$B$97,0)))=TRUE,"",INDEX(電線選定!$C$5:$C$97,MATCH($C23,電線選定!$B$5:$B$97,0)))</f>
        <v/>
      </c>
      <c r="I23" s="117" t="str">
        <f t="shared" si="0"/>
        <v/>
      </c>
      <c r="J23" s="117" t="str">
        <f t="shared" si="1"/>
        <v/>
      </c>
      <c r="K23" s="107" t="str">
        <f t="shared" si="2"/>
        <v/>
      </c>
      <c r="L23" s="107" t="str">
        <f t="shared" si="3"/>
        <v/>
      </c>
      <c r="M23" s="107" t="str">
        <f t="shared" si="4"/>
        <v/>
      </c>
      <c r="N23" s="121" t="str">
        <f t="shared" si="5"/>
        <v/>
      </c>
      <c r="O23" s="122" t="str" cm="1">
        <f t="array" ref="O23">IF($N23="","",MIN(IF(定格遮断電流!$C$4:$C$19&gt;=$N23,定格遮断電流!$C$4:$C$19,"")))</f>
        <v/>
      </c>
      <c r="Q23" s="78"/>
      <c r="R23" s="78"/>
    </row>
    <row r="24" spans="1:19" s="4" customFormat="1" ht="24" customHeight="1">
      <c r="A24" s="201"/>
      <c r="B24" s="202"/>
      <c r="C24" s="203"/>
      <c r="D24" s="204"/>
      <c r="E24" s="205"/>
      <c r="F24" s="115"/>
      <c r="G24" s="106" t="str">
        <f>IF(ISERROR(INDEX(電線!$C$5:$C$97,MATCH($C24,電線!$B$5:$B$97,0)))=TRUE,"",INDEX(電線!$C$5:$C$97,MATCH($C24,電線!$B$5:$B$97,0)))</f>
        <v/>
      </c>
      <c r="H24" s="106" t="str">
        <f>IF(ISERROR(INDEX(電線選定!$C$5:$C$97,MATCH($C24,電線選定!$B$5:$B$97,0)))=TRUE,"",INDEX(電線選定!$C$5:$C$97,MATCH($C24,電線選定!$B$5:$B$97,0)))</f>
        <v/>
      </c>
      <c r="I24" s="117" t="str">
        <f t="shared" si="0"/>
        <v/>
      </c>
      <c r="J24" s="117" t="str">
        <f t="shared" si="1"/>
        <v/>
      </c>
      <c r="K24" s="107" t="str">
        <f t="shared" si="2"/>
        <v/>
      </c>
      <c r="L24" s="107" t="str">
        <f t="shared" si="3"/>
        <v/>
      </c>
      <c r="M24" s="107" t="str">
        <f t="shared" si="4"/>
        <v/>
      </c>
      <c r="N24" s="121" t="str">
        <f t="shared" si="5"/>
        <v/>
      </c>
      <c r="O24" s="122" t="str" cm="1">
        <f t="array" ref="O24">IF($N24="","",MIN(IF(定格遮断電流!$C$4:$C$19&gt;=$N24,定格遮断電流!$C$4:$C$19,"")))</f>
        <v/>
      </c>
      <c r="Q24" s="78"/>
      <c r="R24" s="78"/>
    </row>
    <row r="25" spans="1:19" s="5" customFormat="1" ht="24" customHeight="1">
      <c r="A25" s="201"/>
      <c r="B25" s="202"/>
      <c r="C25" s="203"/>
      <c r="D25" s="204"/>
      <c r="E25" s="205"/>
      <c r="F25" s="115"/>
      <c r="G25" s="106" t="str">
        <f>IF(ISERROR(INDEX(電線!$C$5:$C$97,MATCH($C25,電線!$B$5:$B$97,0)))=TRUE,"",INDEX(電線!$C$5:$C$97,MATCH($C25,電線!$B$5:$B$97,0)))</f>
        <v/>
      </c>
      <c r="H25" s="106" t="str">
        <f>IF(ISERROR(INDEX(電線選定!$C$5:$C$97,MATCH($C25,電線選定!$B$5:$B$97,0)))=TRUE,"",INDEX(電線選定!$C$5:$C$97,MATCH($C25,電線選定!$B$5:$B$97,0)))</f>
        <v/>
      </c>
      <c r="I25" s="117" t="str">
        <f t="shared" si="0"/>
        <v/>
      </c>
      <c r="J25" s="117" t="str">
        <f t="shared" si="1"/>
        <v/>
      </c>
      <c r="K25" s="107" t="str">
        <f t="shared" si="2"/>
        <v/>
      </c>
      <c r="L25" s="107" t="str">
        <f t="shared" si="3"/>
        <v/>
      </c>
      <c r="M25" s="107" t="str">
        <f t="shared" si="4"/>
        <v/>
      </c>
      <c r="N25" s="121" t="str">
        <f t="shared" si="5"/>
        <v/>
      </c>
      <c r="O25" s="122" t="str" cm="1">
        <f t="array" ref="O25">IF($N25="","",MIN(IF(定格遮断電流!$C$4:$C$19&gt;=$N25,定格遮断電流!$C$4:$C$19,"")))</f>
        <v/>
      </c>
      <c r="Q25" s="78"/>
      <c r="R25" s="78"/>
    </row>
    <row r="26" spans="1:19" s="4" customFormat="1" ht="24" customHeight="1">
      <c r="A26" s="201"/>
      <c r="B26" s="202"/>
      <c r="C26" s="200"/>
      <c r="D26" s="200"/>
      <c r="E26" s="200"/>
      <c r="F26" s="115"/>
      <c r="G26" s="106" t="str">
        <f>IF(ISERROR(INDEX(電線!$C$5:$C$97,MATCH($C26,電線!$B$5:$B$97,0)))=TRUE,"",INDEX(電線!$C$5:$C$97,MATCH($C26,電線!$B$5:$B$97,0)))</f>
        <v/>
      </c>
      <c r="H26" s="106" t="str">
        <f>IF(ISERROR(INDEX(電線選定!$C$5:$C$97,MATCH($C26,電線選定!$B$5:$B$97,0)))=TRUE,"",INDEX(電線選定!$C$5:$C$97,MATCH($C26,電線選定!$B$5:$B$97,0)))</f>
        <v/>
      </c>
      <c r="I26" s="117" t="str">
        <f t="shared" si="0"/>
        <v/>
      </c>
      <c r="J26" s="117" t="str">
        <f t="shared" si="1"/>
        <v/>
      </c>
      <c r="K26" s="107" t="str">
        <f t="shared" si="2"/>
        <v/>
      </c>
      <c r="L26" s="107" t="str">
        <f t="shared" si="3"/>
        <v/>
      </c>
      <c r="M26" s="107" t="str">
        <f t="shared" si="4"/>
        <v/>
      </c>
      <c r="N26" s="121" t="str">
        <f t="shared" si="5"/>
        <v/>
      </c>
      <c r="O26" s="122" t="str" cm="1">
        <f t="array" ref="O26">IF($N26="","",MIN(IF(定格遮断電流!$C$4:$C$19&gt;=$N26,定格遮断電流!$C$4:$C$19,"")))</f>
        <v/>
      </c>
      <c r="Q26" s="78"/>
      <c r="R26" s="78"/>
    </row>
    <row r="27" spans="1:19" s="5" customFormat="1" ht="24" customHeight="1">
      <c r="A27" s="201"/>
      <c r="B27" s="202"/>
      <c r="C27" s="203"/>
      <c r="D27" s="204"/>
      <c r="E27" s="205"/>
      <c r="F27" s="115"/>
      <c r="G27" s="106" t="str">
        <f>IF(ISERROR(INDEX(電線!$C$5:$C$97,MATCH($C27,電線!$B$5:$B$97,0)))=TRUE,"",INDEX(電線!$C$5:$C$97,MATCH($C27,電線!$B$5:$B$97,0)))</f>
        <v/>
      </c>
      <c r="H27" s="106" t="str">
        <f>IF(ISERROR(INDEX(電線選定!$C$5:$C$97,MATCH($C27,電線選定!$B$5:$B$97,0)))=TRUE,"",INDEX(電線選定!$C$5:$C$97,MATCH($C27,電線選定!$B$5:$B$97,0)))</f>
        <v/>
      </c>
      <c r="I27" s="117" t="str">
        <f t="shared" si="0"/>
        <v/>
      </c>
      <c r="J27" s="117" t="str">
        <f t="shared" si="1"/>
        <v/>
      </c>
      <c r="K27" s="107" t="str">
        <f t="shared" si="2"/>
        <v/>
      </c>
      <c r="L27" s="107" t="str">
        <f t="shared" si="3"/>
        <v/>
      </c>
      <c r="M27" s="107" t="str">
        <f t="shared" si="4"/>
        <v/>
      </c>
      <c r="N27" s="121" t="str">
        <f t="shared" si="5"/>
        <v/>
      </c>
      <c r="O27" s="122" t="str" cm="1">
        <f t="array" ref="O27">IF($N27="","",MIN(IF(定格遮断電流!$C$4:$C$19&gt;=$N27,定格遮断電流!$C$4:$C$19,"")))</f>
        <v/>
      </c>
      <c r="Q27" s="78"/>
      <c r="R27" s="78"/>
    </row>
    <row r="28" spans="1:19" s="4" customFormat="1" ht="24" customHeight="1">
      <c r="A28" s="201"/>
      <c r="B28" s="202"/>
      <c r="C28" s="203"/>
      <c r="D28" s="204"/>
      <c r="E28" s="205"/>
      <c r="F28" s="115"/>
      <c r="G28" s="106" t="str">
        <f>IF(ISERROR(INDEX(電線!$C$5:$C$97,MATCH($C28,電線!$B$5:$B$97,0)))=TRUE,"",INDEX(電線!$C$5:$C$97,MATCH($C28,電線!$B$5:$B$97,0)))</f>
        <v/>
      </c>
      <c r="H28" s="106" t="str">
        <f>IF(ISERROR(INDEX(電線選定!$C$5:$C$97,MATCH($C28,電線選定!$B$5:$B$97,0)))=TRUE,"",INDEX(電線選定!$C$5:$C$97,MATCH($C28,電線選定!$B$5:$B$97,0)))</f>
        <v/>
      </c>
      <c r="I28" s="117" t="str">
        <f t="shared" si="0"/>
        <v/>
      </c>
      <c r="J28" s="117" t="str">
        <f t="shared" si="1"/>
        <v/>
      </c>
      <c r="K28" s="107" t="str">
        <f t="shared" si="2"/>
        <v/>
      </c>
      <c r="L28" s="107" t="str">
        <f t="shared" si="3"/>
        <v/>
      </c>
      <c r="M28" s="107" t="str">
        <f t="shared" si="4"/>
        <v/>
      </c>
      <c r="N28" s="121" t="str">
        <f t="shared" si="5"/>
        <v/>
      </c>
      <c r="O28" s="122" t="str" cm="1">
        <f t="array" ref="O28">IF($N28="","",MIN(IF(定格遮断電流!$C$4:$C$19&gt;=$N28,定格遮断電流!$C$4:$C$19,"")))</f>
        <v/>
      </c>
      <c r="Q28" s="78"/>
      <c r="R28" s="78"/>
    </row>
    <row r="29" spans="1:19" s="5" customFormat="1" ht="24" customHeight="1">
      <c r="A29" s="198"/>
      <c r="B29" s="199"/>
      <c r="C29" s="200"/>
      <c r="D29" s="200"/>
      <c r="E29" s="200"/>
      <c r="F29" s="115"/>
      <c r="G29" s="108" t="str">
        <f>IF(ISERROR(INDEX(電線!$C$5:$C$97,MATCH($C29,電線!$B$5:$B$97,0)))=TRUE,"",INDEX(電線!$C$5:$C$97,MATCH($C29,電線!$B$5:$B$97,0)))</f>
        <v/>
      </c>
      <c r="H29" s="108" t="str">
        <f>IF(ISERROR(INDEX(電線選定!$C$5:$C$97,MATCH($C29,電線選定!$B$5:$B$97,0)))=TRUE,"",INDEX(電線選定!$C$5:$C$97,MATCH($C29,電線選定!$B$5:$B$97,0)))</f>
        <v/>
      </c>
      <c r="I29" s="117" t="str">
        <f t="shared" si="0"/>
        <v/>
      </c>
      <c r="J29" s="117" t="str">
        <f t="shared" si="1"/>
        <v/>
      </c>
      <c r="K29" s="107" t="str">
        <f t="shared" si="2"/>
        <v/>
      </c>
      <c r="L29" s="107" t="str">
        <f t="shared" si="3"/>
        <v/>
      </c>
      <c r="M29" s="107" t="str">
        <f t="shared" si="4"/>
        <v/>
      </c>
      <c r="N29" s="121" t="str">
        <f t="shared" si="5"/>
        <v/>
      </c>
      <c r="O29" s="122" t="str" cm="1">
        <f t="array" ref="O29">IF($N29="","",MIN(IF(定格遮断電流!$C$4:$C$19&gt;=$N29,定格遮断電流!$C$4:$C$19,"")))</f>
        <v/>
      </c>
      <c r="Q29" s="78"/>
      <c r="R29" s="78"/>
    </row>
    <row r="30" spans="1:19" s="5" customFormat="1" ht="24" customHeight="1" thickBot="1">
      <c r="A30" s="206"/>
      <c r="B30" s="207"/>
      <c r="C30" s="208"/>
      <c r="D30" s="208"/>
      <c r="E30" s="208"/>
      <c r="F30" s="116"/>
      <c r="G30" s="109" t="str">
        <f>IF(ISERROR(INDEX(電線!$C$5:$C$97,MATCH($C30,電線!$B$5:$B$97,0)))=TRUE,"",INDEX(電線!$C$5:$C$97,MATCH($C30,電線!$B$5:$B$97,0)))</f>
        <v/>
      </c>
      <c r="H30" s="109" t="str">
        <f>IF(ISERROR(INDEX(電線選定!$C$5:$C$97,MATCH($C30,電線選定!$B$5:$B$97,0)))=TRUE,"",INDEX(電線選定!$C$5:$C$97,MATCH($C30,電線選定!$B$5:$B$97,0)))</f>
        <v/>
      </c>
      <c r="I30" s="118" t="str">
        <f t="shared" si="0"/>
        <v/>
      </c>
      <c r="J30" s="118" t="str">
        <f t="shared" si="1"/>
        <v/>
      </c>
      <c r="K30" s="110" t="str">
        <f t="shared" si="2"/>
        <v/>
      </c>
      <c r="L30" s="110" t="str">
        <f t="shared" si="3"/>
        <v/>
      </c>
      <c r="M30" s="110" t="str">
        <f t="shared" si="4"/>
        <v/>
      </c>
      <c r="N30" s="123" t="str">
        <f t="shared" si="5"/>
        <v/>
      </c>
      <c r="O30" s="124" t="str" cm="1">
        <f t="array" ref="O30">IF($N30="","",MIN(IF(定格遮断電流!$C$4:$C$19&gt;=$N30,定格遮断電流!$C$4:$C$19,"")))</f>
        <v/>
      </c>
      <c r="Q30"/>
      <c r="R30"/>
    </row>
    <row r="31" spans="1:19" s="65" customFormat="1" ht="15" customHeight="1">
      <c r="L31" s="66"/>
      <c r="M31" s="66"/>
      <c r="N31" s="67"/>
      <c r="O31" s="2"/>
      <c r="Q31" s="68"/>
      <c r="R31" s="68"/>
    </row>
    <row r="32" spans="1:19" ht="13.5">
      <c r="K32" s="40"/>
      <c r="L32" s="40"/>
      <c r="M32" s="40"/>
      <c r="N32" s="56"/>
      <c r="O32" s="56"/>
      <c r="P32"/>
      <c r="Q32"/>
      <c r="R32"/>
      <c r="S32"/>
    </row>
    <row r="33" spans="1:19" ht="13.5">
      <c r="A33" s="8"/>
      <c r="C33"/>
      <c r="D33" s="27"/>
      <c r="E33" s="4"/>
      <c r="F33" s="4"/>
      <c r="G33" s="4"/>
      <c r="H33" s="17"/>
      <c r="I33" s="17"/>
      <c r="J33" s="56"/>
      <c r="K33" s="41"/>
      <c r="L33" s="41"/>
      <c r="M33" s="41"/>
      <c r="N33" s="41"/>
      <c r="O33" s="41"/>
      <c r="P33"/>
      <c r="Q33"/>
      <c r="R33"/>
      <c r="S33"/>
    </row>
    <row r="34" spans="1:19" ht="13.5">
      <c r="A34" s="8"/>
      <c r="B34" s="19"/>
      <c r="C34" s="27"/>
      <c r="D34" s="27"/>
      <c r="E34" s="4"/>
      <c r="F34" s="4"/>
      <c r="G34" s="4"/>
      <c r="H34" s="39"/>
      <c r="I34" s="39"/>
      <c r="J34" s="39"/>
      <c r="K34" s="39"/>
      <c r="L34" s="39"/>
      <c r="M34" s="39"/>
      <c r="N34" s="39"/>
      <c r="O34" s="39"/>
      <c r="P34"/>
      <c r="Q34"/>
      <c r="R34"/>
      <c r="S34"/>
    </row>
    <row r="35" spans="1:19" ht="13.5">
      <c r="A35" s="8"/>
      <c r="C35" s="22"/>
      <c r="D35" s="27"/>
      <c r="E35" s="4"/>
      <c r="F35" s="4"/>
      <c r="G35" s="4"/>
      <c r="H35" s="39"/>
      <c r="I35" s="39"/>
      <c r="J35" s="39"/>
      <c r="K35" s="39"/>
      <c r="L35" s="39"/>
      <c r="M35" s="39"/>
      <c r="N35" s="39"/>
      <c r="O35" s="39"/>
      <c r="P35"/>
      <c r="Q35"/>
      <c r="R35"/>
      <c r="S35"/>
    </row>
    <row r="36" spans="1:19" ht="13.5">
      <c r="A36" s="8"/>
      <c r="C36" s="22"/>
      <c r="D36" s="27"/>
      <c r="E36" s="4"/>
      <c r="F36" s="4"/>
      <c r="G36" s="4"/>
      <c r="H36" s="39"/>
      <c r="I36" s="39"/>
      <c r="J36" s="39"/>
      <c r="K36" s="39"/>
      <c r="L36" s="39"/>
      <c r="M36" s="39"/>
      <c r="N36" s="39"/>
      <c r="O36" s="39"/>
      <c r="P36"/>
      <c r="Q36"/>
      <c r="R36"/>
      <c r="S36"/>
    </row>
    <row r="37" spans="1:19" ht="13.5">
      <c r="A37" s="8"/>
      <c r="C37" s="22"/>
      <c r="D37" s="27"/>
      <c r="E37" s="4"/>
      <c r="F37" s="4"/>
      <c r="G37" s="4"/>
      <c r="H37" s="17"/>
      <c r="I37" s="17"/>
      <c r="J37" s="56"/>
      <c r="K37" s="41"/>
      <c r="L37" s="41"/>
      <c r="M37" s="41"/>
      <c r="N37" s="41"/>
      <c r="O37" s="41"/>
      <c r="P37"/>
      <c r="Q37"/>
      <c r="R37"/>
      <c r="S37"/>
    </row>
    <row r="38" spans="1:19" ht="13.5">
      <c r="A38" s="9"/>
      <c r="B38" s="20"/>
      <c r="C38" s="22"/>
      <c r="D38" s="28"/>
      <c r="E38" s="36"/>
      <c r="F38" s="37"/>
      <c r="G38" s="37"/>
      <c r="H38" s="39"/>
      <c r="I38" s="39"/>
      <c r="J38" s="39"/>
      <c r="K38" s="39"/>
      <c r="L38" s="39"/>
      <c r="M38" s="39"/>
      <c r="N38" s="39"/>
      <c r="O38" s="39"/>
      <c r="P38"/>
      <c r="Q38"/>
      <c r="R38"/>
      <c r="S38"/>
    </row>
    <row r="39" spans="1:19" ht="13.5">
      <c r="A39" s="9"/>
      <c r="B39" s="20"/>
      <c r="C39" s="22"/>
      <c r="D39" s="28"/>
      <c r="E39" s="36"/>
      <c r="F39" s="37"/>
      <c r="G39" s="37"/>
      <c r="H39" s="39"/>
      <c r="I39" s="39"/>
      <c r="J39" s="39"/>
      <c r="K39" s="39"/>
      <c r="L39" s="39"/>
      <c r="M39" s="39"/>
      <c r="N39" s="39"/>
      <c r="O39" s="39"/>
      <c r="P39"/>
      <c r="Q39"/>
      <c r="R39"/>
      <c r="S39"/>
    </row>
    <row r="40" spans="1:19">
      <c r="A40" s="9"/>
      <c r="B40" s="20"/>
      <c r="C40" s="22"/>
      <c r="D40" s="28"/>
      <c r="E40" s="36"/>
      <c r="F40" s="37"/>
      <c r="G40" s="37"/>
      <c r="H40" s="39"/>
      <c r="I40" s="39"/>
      <c r="J40" s="39"/>
      <c r="K40" s="39"/>
      <c r="L40" s="39"/>
      <c r="M40" s="39"/>
      <c r="N40" s="39"/>
      <c r="O40" s="39"/>
    </row>
    <row r="41" spans="1:19">
      <c r="A41" s="9"/>
      <c r="B41" s="20"/>
      <c r="C41" s="22"/>
      <c r="D41" s="28"/>
      <c r="E41" s="36"/>
      <c r="F41" s="37"/>
      <c r="G41" s="37"/>
      <c r="H41" s="39"/>
      <c r="I41" s="39"/>
      <c r="J41" s="39"/>
      <c r="K41" s="39"/>
      <c r="L41" s="39"/>
      <c r="M41" s="39"/>
      <c r="N41" s="39"/>
      <c r="O41" s="39"/>
    </row>
    <row r="42" spans="1:19" ht="13.5">
      <c r="A42" s="9"/>
      <c r="C42"/>
      <c r="D42" s="27"/>
      <c r="E42" s="27"/>
      <c r="F42" s="27"/>
      <c r="G42" s="27"/>
      <c r="H42" s="39"/>
      <c r="I42" s="39"/>
      <c r="J42" s="39"/>
      <c r="K42" s="39"/>
      <c r="L42" s="39"/>
      <c r="M42" s="39"/>
      <c r="N42" s="39"/>
      <c r="O42" s="39"/>
    </row>
    <row r="43" spans="1:19">
      <c r="A43" s="9"/>
      <c r="B43" s="21"/>
      <c r="C43" s="28"/>
      <c r="D43" s="28"/>
      <c r="E43" s="28"/>
      <c r="F43" s="28"/>
      <c r="G43" s="28"/>
      <c r="H43" s="39"/>
      <c r="I43" s="39"/>
      <c r="J43" s="39"/>
      <c r="K43" s="39"/>
      <c r="L43" s="39"/>
      <c r="M43" s="39"/>
      <c r="N43" s="39"/>
      <c r="O43" s="39"/>
    </row>
    <row r="44" spans="1:19">
      <c r="A44" s="9"/>
      <c r="B44" s="21"/>
      <c r="C44" s="4"/>
      <c r="D44" s="28"/>
      <c r="E44" s="28"/>
      <c r="F44" s="28"/>
      <c r="G44" s="28"/>
      <c r="H44" s="39"/>
      <c r="I44" s="39"/>
      <c r="J44" s="39"/>
      <c r="K44" s="39"/>
      <c r="L44" s="39"/>
      <c r="M44" s="39"/>
      <c r="N44" s="39"/>
      <c r="O44" s="39"/>
    </row>
    <row r="45" spans="1:19">
      <c r="A45" s="5"/>
      <c r="B45" s="5"/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9">
      <c r="A46" s="9"/>
      <c r="B46" s="21"/>
      <c r="C46" s="22"/>
      <c r="D46" s="29"/>
      <c r="E46" s="29"/>
      <c r="F46" s="29"/>
      <c r="G46" s="29"/>
      <c r="H46" s="9"/>
      <c r="I46" s="20"/>
      <c r="J46" s="20"/>
      <c r="K46" s="20"/>
      <c r="L46" s="20"/>
      <c r="M46" s="20"/>
      <c r="N46" s="20"/>
      <c r="O46" s="20"/>
    </row>
    <row r="47" spans="1:19">
      <c r="A47" s="10"/>
      <c r="B47" s="22"/>
      <c r="C47" s="5"/>
      <c r="D47" s="5"/>
      <c r="E47" s="5"/>
      <c r="F47" s="29"/>
      <c r="G47" s="29"/>
      <c r="H47" s="9"/>
      <c r="I47" s="20"/>
      <c r="J47" s="20"/>
      <c r="K47" s="20"/>
      <c r="L47" s="20"/>
      <c r="M47" s="20"/>
      <c r="N47" s="20"/>
      <c r="O47" s="20"/>
    </row>
    <row r="48" spans="1:19">
      <c r="A48" s="11"/>
      <c r="B48" s="22"/>
      <c r="C48" s="4"/>
      <c r="D48" s="32"/>
      <c r="E48" s="34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>
      <c r="A49" s="10"/>
      <c r="B49" s="23"/>
      <c r="C49" s="5"/>
      <c r="D49" s="22"/>
      <c r="E49" s="25"/>
      <c r="F49" s="36"/>
      <c r="G49" s="36"/>
      <c r="H49" s="9"/>
      <c r="I49" s="20"/>
      <c r="J49" s="29"/>
      <c r="K49" s="29"/>
      <c r="L49" s="29"/>
      <c r="M49" s="29"/>
      <c r="N49" s="29"/>
      <c r="O49" s="29"/>
    </row>
    <row r="50" spans="1:15">
      <c r="A50" s="12"/>
      <c r="B50" s="22"/>
      <c r="C50" s="4"/>
      <c r="D50" s="33"/>
      <c r="E50" s="22"/>
      <c r="H50" s="9"/>
      <c r="I50" s="20"/>
      <c r="J50" s="29"/>
      <c r="K50" s="29"/>
      <c r="L50" s="29"/>
      <c r="M50" s="29"/>
      <c r="N50" s="29"/>
      <c r="O50" s="29"/>
    </row>
    <row r="51" spans="1:15">
      <c r="A51" s="12"/>
      <c r="B51" s="24"/>
      <c r="C51" s="5"/>
      <c r="D51" s="22"/>
      <c r="E51" s="22"/>
      <c r="F51" s="27"/>
      <c r="G51" s="27"/>
      <c r="H51" s="9"/>
      <c r="I51" s="20"/>
      <c r="J51" s="29"/>
      <c r="K51" s="29"/>
      <c r="L51" s="29"/>
      <c r="M51" s="29"/>
      <c r="N51" s="29"/>
      <c r="O51" s="29"/>
    </row>
    <row r="52" spans="1:15">
      <c r="A52" s="13"/>
      <c r="B52" s="24"/>
      <c r="C52" s="4"/>
      <c r="D52" s="33"/>
      <c r="E52" s="22"/>
      <c r="F52" s="27"/>
      <c r="G52" s="27"/>
      <c r="H52" s="16"/>
      <c r="I52" s="20"/>
      <c r="J52" s="29"/>
      <c r="K52" s="29"/>
      <c r="L52" s="29"/>
      <c r="M52" s="29"/>
      <c r="N52" s="29"/>
      <c r="O52" s="29"/>
    </row>
    <row r="53" spans="1:15">
      <c r="A53" s="14"/>
      <c r="B53" s="25"/>
      <c r="C53" s="22"/>
      <c r="D53" s="34"/>
      <c r="E53" s="22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A54" s="8"/>
      <c r="C54" s="22"/>
      <c r="D54" s="27"/>
      <c r="E54" s="27"/>
      <c r="F54" s="27"/>
      <c r="G54" s="27"/>
      <c r="H54" s="16"/>
      <c r="I54" s="20"/>
      <c r="J54" s="22"/>
      <c r="K54" s="29"/>
      <c r="L54" s="29"/>
      <c r="M54" s="29"/>
      <c r="N54" s="29"/>
      <c r="O54" s="29"/>
    </row>
    <row r="55" spans="1:15">
      <c r="A55" s="9"/>
      <c r="C55" s="22"/>
      <c r="D55" s="27"/>
      <c r="E55" s="27"/>
      <c r="F55" s="27"/>
      <c r="G55" s="27"/>
      <c r="H55" s="16"/>
      <c r="I55" s="20"/>
      <c r="J55" s="22"/>
      <c r="K55" s="29"/>
      <c r="L55" s="29"/>
      <c r="M55" s="29"/>
      <c r="N55" s="29"/>
      <c r="O55" s="29"/>
    </row>
    <row r="56" spans="1:15">
      <c r="A56" s="9"/>
      <c r="B56" s="21"/>
      <c r="C56" s="22"/>
      <c r="D56" s="28"/>
      <c r="E56" s="28"/>
      <c r="F56" s="28"/>
      <c r="G56" s="28"/>
      <c r="H56" s="16"/>
      <c r="I56" s="20"/>
      <c r="J56" s="22"/>
      <c r="K56" s="29"/>
      <c r="L56" s="29"/>
      <c r="M56" s="29"/>
      <c r="N56" s="29"/>
      <c r="O56" s="29"/>
    </row>
    <row r="57" spans="1:15">
      <c r="A57" s="5"/>
      <c r="B57" s="5"/>
      <c r="C57" s="22"/>
      <c r="D57" s="5"/>
      <c r="E57" s="5"/>
      <c r="F57" s="5"/>
      <c r="G57" s="5"/>
      <c r="H57" s="16"/>
      <c r="I57" s="20"/>
      <c r="J57" s="22"/>
      <c r="K57" s="29"/>
      <c r="L57" s="29"/>
      <c r="M57" s="29"/>
      <c r="N57" s="29"/>
      <c r="O57" s="29"/>
    </row>
    <row r="58" spans="1:15">
      <c r="A58" s="15"/>
      <c r="B58" s="20"/>
      <c r="C58" s="29"/>
      <c r="D58" s="29"/>
      <c r="E58" s="29"/>
      <c r="F58" s="29"/>
      <c r="G58" s="29"/>
      <c r="H58" s="15"/>
      <c r="I58" s="20"/>
      <c r="J58" s="29"/>
      <c r="K58" s="29"/>
      <c r="L58" s="29"/>
      <c r="M58" s="29"/>
      <c r="N58" s="29"/>
      <c r="O58" s="29"/>
    </row>
    <row r="59" spans="1:15">
      <c r="A59" s="16"/>
      <c r="B59" s="20"/>
      <c r="C59" s="29"/>
      <c r="D59" s="29"/>
      <c r="E59" s="29"/>
      <c r="F59" s="29"/>
      <c r="G59" s="29"/>
      <c r="H59" s="9"/>
      <c r="I59" s="20"/>
      <c r="J59" s="29"/>
      <c r="K59" s="29"/>
      <c r="L59" s="29"/>
      <c r="M59" s="29"/>
      <c r="N59" s="29"/>
      <c r="O59" s="29"/>
    </row>
    <row r="60" spans="1:15">
      <c r="A60" s="16"/>
      <c r="B60" s="20"/>
      <c r="C60" s="29"/>
      <c r="D60" s="29"/>
      <c r="E60" s="29"/>
      <c r="F60" s="29"/>
      <c r="G60" s="29"/>
      <c r="H60" s="9"/>
      <c r="I60" s="20"/>
      <c r="J60" s="29"/>
      <c r="K60" s="29"/>
      <c r="L60" s="29"/>
      <c r="M60" s="29"/>
      <c r="N60" s="29"/>
      <c r="O60" s="29"/>
    </row>
    <row r="61" spans="1:15">
      <c r="A61" s="16"/>
      <c r="B61" s="20"/>
      <c r="C61" s="29"/>
      <c r="D61" s="29"/>
      <c r="E61" s="29"/>
      <c r="F61" s="29"/>
      <c r="G61" s="29"/>
      <c r="H61" s="16"/>
      <c r="I61" s="20"/>
      <c r="J61" s="29"/>
      <c r="K61" s="29"/>
      <c r="L61" s="29"/>
      <c r="M61" s="29"/>
      <c r="N61" s="29"/>
      <c r="O61" s="29"/>
    </row>
    <row r="62" spans="1:15">
      <c r="A62" s="16"/>
      <c r="B62" s="20"/>
      <c r="C62" s="29"/>
      <c r="D62" s="29"/>
      <c r="E62" s="29"/>
      <c r="F62" s="29"/>
      <c r="G62" s="29"/>
      <c r="H62" s="16"/>
      <c r="I62" s="20"/>
      <c r="J62" s="29"/>
      <c r="K62" s="29"/>
      <c r="L62" s="29"/>
      <c r="M62" s="29"/>
      <c r="N62" s="29"/>
      <c r="O62" s="29"/>
    </row>
    <row r="63" spans="1:15">
      <c r="A63" s="16"/>
      <c r="B63" s="20"/>
      <c r="C63" s="29"/>
      <c r="D63" s="29"/>
      <c r="E63" s="29"/>
      <c r="F63" s="29"/>
      <c r="G63" s="29"/>
      <c r="H63" s="16"/>
      <c r="I63" s="20"/>
      <c r="J63" s="29"/>
      <c r="K63" s="29"/>
      <c r="L63" s="29"/>
      <c r="M63" s="29"/>
      <c r="N63" s="29"/>
      <c r="O63" s="29"/>
    </row>
    <row r="64" spans="1: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>
      <c r="A65" s="16"/>
      <c r="B65" s="20"/>
      <c r="C65" s="29"/>
      <c r="D65" s="29"/>
      <c r="E65" s="29"/>
      <c r="F65" s="29"/>
      <c r="G65" s="29"/>
      <c r="H65" s="16"/>
      <c r="I65" s="20"/>
      <c r="J65" s="29"/>
      <c r="K65" s="29"/>
      <c r="L65" s="29"/>
      <c r="M65" s="29"/>
      <c r="N65" s="29"/>
      <c r="O65" s="29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1:15">
      <c r="A67" s="16"/>
      <c r="B67" s="20"/>
      <c r="C67" s="22"/>
      <c r="D67" s="29"/>
      <c r="E67" s="29"/>
      <c r="F67" s="29"/>
      <c r="G67" s="29"/>
      <c r="H67" s="16"/>
      <c r="I67" s="20"/>
      <c r="J67" s="22"/>
      <c r="K67" s="29"/>
      <c r="L67" s="29"/>
      <c r="M67" s="29"/>
      <c r="N67" s="29"/>
      <c r="O67" s="29"/>
    </row>
    <row r="68" spans="1:15">
      <c r="A68" s="16"/>
      <c r="B68" s="20"/>
      <c r="C68" s="22"/>
      <c r="D68" s="29"/>
      <c r="E68" s="29"/>
      <c r="F68" s="29"/>
      <c r="G68" s="29"/>
      <c r="H68" s="16"/>
      <c r="I68" s="20"/>
      <c r="J68" s="22"/>
      <c r="K68" s="29"/>
      <c r="L68" s="29"/>
      <c r="M68" s="29"/>
      <c r="N68" s="29"/>
      <c r="O68" s="29"/>
    </row>
    <row r="69" spans="1:15">
      <c r="A69" s="16"/>
      <c r="B69" s="20"/>
      <c r="C69" s="22"/>
      <c r="D69" s="29"/>
      <c r="E69" s="29"/>
      <c r="F69" s="29"/>
      <c r="G69" s="29"/>
      <c r="H69" s="16"/>
      <c r="I69" s="20"/>
      <c r="J69" s="22"/>
      <c r="K69" s="29"/>
      <c r="L69" s="29"/>
      <c r="M69" s="29"/>
      <c r="N69" s="29"/>
      <c r="O69" s="29"/>
    </row>
  </sheetData>
  <sheetProtection sheet="1" objects="1" scenarios="1"/>
  <mergeCells count="76">
    <mergeCell ref="A6:O6"/>
    <mergeCell ref="A3:B4"/>
    <mergeCell ref="C3:C4"/>
    <mergeCell ref="E3:F4"/>
    <mergeCell ref="G3:H3"/>
    <mergeCell ref="I3:J3"/>
    <mergeCell ref="K3:L3"/>
    <mergeCell ref="G4:H4"/>
    <mergeCell ref="I4:J4"/>
    <mergeCell ref="K4:L4"/>
    <mergeCell ref="A5:B5"/>
    <mergeCell ref="E5:F5"/>
    <mergeCell ref="G5:H5"/>
    <mergeCell ref="I5:J5"/>
    <mergeCell ref="K5:L5"/>
    <mergeCell ref="D8:D9"/>
    <mergeCell ref="F8:F10"/>
    <mergeCell ref="G8:H8"/>
    <mergeCell ref="I8:J8"/>
    <mergeCell ref="M8:M10"/>
    <mergeCell ref="A7:D7"/>
    <mergeCell ref="E7:F7"/>
    <mergeCell ref="G7:J7"/>
    <mergeCell ref="K7:M7"/>
    <mergeCell ref="N7:O7"/>
    <mergeCell ref="O8:O9"/>
    <mergeCell ref="G9:G10"/>
    <mergeCell ref="H9:H10"/>
    <mergeCell ref="I9:I10"/>
    <mergeCell ref="J9:J10"/>
    <mergeCell ref="K9:K10"/>
    <mergeCell ref="L9:L10"/>
    <mergeCell ref="A12:O12"/>
    <mergeCell ref="A13:B16"/>
    <mergeCell ref="C13:J13"/>
    <mergeCell ref="K13:M13"/>
    <mergeCell ref="N13:O13"/>
    <mergeCell ref="C14:F14"/>
    <mergeCell ref="G14:H14"/>
    <mergeCell ref="I14:J14"/>
    <mergeCell ref="M14:M16"/>
    <mergeCell ref="O14:O15"/>
    <mergeCell ref="C15:E15"/>
    <mergeCell ref="I15:I16"/>
    <mergeCell ref="J15:J16"/>
    <mergeCell ref="K15:K16"/>
    <mergeCell ref="L15:L16"/>
    <mergeCell ref="C16:E16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3:B23"/>
    <mergeCell ref="C23:E23"/>
    <mergeCell ref="A24:B24"/>
    <mergeCell ref="C24:E24"/>
    <mergeCell ref="A25:B25"/>
    <mergeCell ref="C25:E25"/>
    <mergeCell ref="A29:B29"/>
    <mergeCell ref="C29:E29"/>
    <mergeCell ref="A30:B30"/>
    <mergeCell ref="C30:E30"/>
    <mergeCell ref="A26:B26"/>
    <mergeCell ref="C26:E26"/>
    <mergeCell ref="A27:B27"/>
    <mergeCell ref="C27:E27"/>
    <mergeCell ref="A28:B28"/>
    <mergeCell ref="C28:E28"/>
  </mergeCells>
  <phoneticPr fontId="27"/>
  <dataValidations disablePrompts="1" count="1">
    <dataValidation allowBlank="1" showInputMessage="1" sqref="D5" xr:uid="{1EAF5DDB-3301-4232-8E90-68379B53ED56}"/>
  </dataValidations>
  <pageMargins left="0.86614173228346469" right="0.47244094488188976" top="0.55118110236220463" bottom="0.55118110236220463" header="0.51181102362204722" footer="0.51181102362204722"/>
  <pageSetup paperSize="9" scale="85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xr:uid="{116FA8A2-5B00-4E6E-A6FC-C5283C10367C}">
          <x14:formula1>
            <xm:f>'三相Tr容量、インピーダンス'!$J$4:$K$4</xm:f>
          </x14:formula1>
          <xm:sqref>E5:F5</xm:sqref>
        </x14:dataValidation>
        <x14:dataValidation type="list" allowBlank="1" showInputMessage="1" xr:uid="{5B19D681-6D9D-4E40-95EE-BA0D8208071C}">
          <x14:formula1>
            <xm:f>'三相Tr容量、インピーダンス'!$B$8:$B$17</xm:f>
          </x14:formula1>
          <xm:sqref>G5:H5</xm:sqref>
        </x14:dataValidation>
        <x14:dataValidation type="list" allowBlank="1" showInputMessage="1" xr:uid="{CBADADA8-883A-4F13-9FE0-07DF652DCD0B}">
          <x14:formula1>
            <xm:f>定格遮断電流!$B$4:$B$9</xm:f>
          </x14:formula1>
          <xm:sqref>A11</xm:sqref>
        </x14:dataValidation>
        <x14:dataValidation type="list" allowBlank="1" showInputMessage="1" xr:uid="{EE40107E-C363-4CA2-AF82-6FEED4AAC5A6}">
          <x14:formula1>
            <xm:f>電線!$B$5:$B$97</xm:f>
          </x14:formula1>
          <xm:sqref>C17:E30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0C8-4A9A-44CE-8D32-629E7CE95157}">
  <sheetPr>
    <tabColor rgb="FFFF0000"/>
  </sheetPr>
  <dimension ref="A1"/>
  <sheetViews>
    <sheetView workbookViewId="0"/>
  </sheetViews>
  <sheetFormatPr defaultRowHeight="13.5"/>
  <sheetData/>
  <phoneticPr fontId="2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9FDA1-DA58-4763-8DB8-678F44EC7E5B}">
  <dimension ref="B2:Z34"/>
  <sheetViews>
    <sheetView workbookViewId="0">
      <selection activeCell="B4" sqref="B4"/>
    </sheetView>
  </sheetViews>
  <sheetFormatPr defaultRowHeight="13.5"/>
  <cols>
    <col min="1" max="1" width="9" style="82"/>
    <col min="2" max="26" width="18.625" style="82" customWidth="1"/>
    <col min="27" max="16384" width="9" style="82"/>
  </cols>
  <sheetData>
    <row r="2" spans="2:26">
      <c r="B2" s="82" t="s">
        <v>107</v>
      </c>
    </row>
    <row r="3" spans="2:26">
      <c r="B3" s="82" t="s">
        <v>96</v>
      </c>
      <c r="C3" s="83" t="s">
        <v>72</v>
      </c>
      <c r="D3" s="83" t="str">
        <f>IF('短絡電流（単相Tr）'!$D$5="","",'短絡電流（単相Tr）'!$D$5)</f>
        <v/>
      </c>
    </row>
    <row r="4" spans="2:26">
      <c r="B4" s="86" t="s">
        <v>75</v>
      </c>
      <c r="C4" s="95" t="s">
        <v>89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  <c r="O4" s="95" t="s">
        <v>89</v>
      </c>
      <c r="P4" s="96"/>
      <c r="Q4" s="96"/>
      <c r="R4" s="96"/>
      <c r="S4" s="96"/>
      <c r="T4" s="96"/>
      <c r="U4" s="96"/>
      <c r="V4" s="96"/>
      <c r="W4" s="96"/>
      <c r="X4" s="96"/>
      <c r="Y4" s="96"/>
      <c r="Z4" s="97"/>
    </row>
    <row r="5" spans="2:26">
      <c r="B5" s="87" t="s">
        <v>83</v>
      </c>
      <c r="C5" s="101" t="s">
        <v>90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O5" s="101" t="s">
        <v>85</v>
      </c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3"/>
    </row>
    <row r="6" spans="2:26">
      <c r="B6" s="87"/>
      <c r="C6" s="98" t="s">
        <v>94</v>
      </c>
      <c r="D6" s="98" t="s">
        <v>91</v>
      </c>
      <c r="E6" s="99"/>
      <c r="F6" s="98" t="s">
        <v>94</v>
      </c>
      <c r="G6" s="98" t="s">
        <v>91</v>
      </c>
      <c r="H6" s="99"/>
      <c r="I6" s="98" t="s">
        <v>94</v>
      </c>
      <c r="J6" s="98" t="s">
        <v>91</v>
      </c>
      <c r="K6" s="99"/>
      <c r="L6" s="98" t="s">
        <v>94</v>
      </c>
      <c r="M6" s="98" t="s">
        <v>91</v>
      </c>
      <c r="N6" s="100"/>
      <c r="O6" s="98" t="s">
        <v>94</v>
      </c>
      <c r="P6" s="95" t="s">
        <v>72</v>
      </c>
      <c r="Q6" s="99"/>
      <c r="R6" s="98" t="s">
        <v>94</v>
      </c>
      <c r="S6" s="98" t="s">
        <v>91</v>
      </c>
      <c r="T6" s="99"/>
      <c r="U6" s="98" t="s">
        <v>94</v>
      </c>
      <c r="V6" s="98" t="s">
        <v>91</v>
      </c>
      <c r="W6" s="99"/>
      <c r="X6" s="98" t="s">
        <v>94</v>
      </c>
      <c r="Y6" s="98" t="s">
        <v>91</v>
      </c>
      <c r="Z6" s="100"/>
    </row>
    <row r="7" spans="2:26">
      <c r="B7" s="87"/>
      <c r="C7" s="98"/>
      <c r="D7" s="83">
        <v>50</v>
      </c>
      <c r="E7" s="89">
        <v>60</v>
      </c>
      <c r="F7" s="87"/>
      <c r="G7" s="91">
        <v>50</v>
      </c>
      <c r="H7" s="89">
        <v>60</v>
      </c>
      <c r="I7" s="87"/>
      <c r="J7" s="91">
        <v>50</v>
      </c>
      <c r="K7" s="89">
        <v>60</v>
      </c>
      <c r="L7" s="87"/>
      <c r="M7" s="91">
        <v>50</v>
      </c>
      <c r="N7" s="83">
        <v>60</v>
      </c>
      <c r="O7" s="99"/>
      <c r="P7" s="83">
        <v>50</v>
      </c>
      <c r="Q7" s="89">
        <v>60</v>
      </c>
      <c r="R7" s="87"/>
      <c r="S7" s="91">
        <v>50</v>
      </c>
      <c r="T7" s="89">
        <v>60</v>
      </c>
      <c r="U7" s="87"/>
      <c r="V7" s="91">
        <v>50</v>
      </c>
      <c r="W7" s="89">
        <v>60</v>
      </c>
      <c r="X7" s="87"/>
      <c r="Y7" s="91">
        <v>50</v>
      </c>
      <c r="Z7" s="83">
        <v>60</v>
      </c>
    </row>
    <row r="8" spans="2:26">
      <c r="B8" s="88"/>
      <c r="C8" s="101"/>
      <c r="D8" s="83" t="s">
        <v>88</v>
      </c>
      <c r="E8" s="89" t="s">
        <v>88</v>
      </c>
      <c r="F8" s="88"/>
      <c r="G8" s="91" t="s">
        <v>92</v>
      </c>
      <c r="H8" s="89" t="s">
        <v>92</v>
      </c>
      <c r="I8" s="88"/>
      <c r="J8" s="91" t="s">
        <v>93</v>
      </c>
      <c r="K8" s="89" t="s">
        <v>93</v>
      </c>
      <c r="L8" s="88"/>
      <c r="M8" s="91" t="s">
        <v>79</v>
      </c>
      <c r="N8" s="83" t="s">
        <v>79</v>
      </c>
      <c r="O8" s="102"/>
      <c r="P8" s="83" t="s">
        <v>88</v>
      </c>
      <c r="Q8" s="89" t="s">
        <v>88</v>
      </c>
      <c r="R8" s="88"/>
      <c r="S8" s="91" t="s">
        <v>92</v>
      </c>
      <c r="T8" s="89" t="s">
        <v>92</v>
      </c>
      <c r="U8" s="88"/>
      <c r="V8" s="91" t="s">
        <v>93</v>
      </c>
      <c r="W8" s="89" t="s">
        <v>93</v>
      </c>
      <c r="X8" s="88"/>
      <c r="Y8" s="91" t="s">
        <v>79</v>
      </c>
      <c r="Z8" s="83" t="s">
        <v>79</v>
      </c>
    </row>
    <row r="9" spans="2:26">
      <c r="B9" s="84">
        <v>20</v>
      </c>
      <c r="C9" s="94" t="str">
        <f>IF(ISERROR(INDEX(D9:E9,MATCH($D$3,D$7:E$7,0)))=TRUE,"",INDEX(D9:E9,MATCH($D$3,D$7:E$7,0)))</f>
        <v/>
      </c>
      <c r="D9" s="94">
        <f>'単相Tr容量、インピーダンス'!C8</f>
        <v>1.2</v>
      </c>
      <c r="E9" s="94">
        <f>'単相Tr容量、インピーダンス'!G8</f>
        <v>1.33</v>
      </c>
      <c r="F9" s="94" t="str">
        <f>IF(ISERROR(INDEX(G9:H9,MATCH($D$3,G$7:H$7,0)))=TRUE,"",INDEX(G9:H9,MATCH($D$3,G$7:H$7,0)))</f>
        <v/>
      </c>
      <c r="G9" s="94">
        <f>'単相Tr容量、インピーダンス'!D8</f>
        <v>1.25</v>
      </c>
      <c r="H9" s="94">
        <f>'単相Tr容量、インピーダンス'!H8</f>
        <v>1.26</v>
      </c>
      <c r="I9" s="94" t="str">
        <f>IF(ISERROR(INDEX(J9:K9,MATCH($D$3,J$7:K$7,0)))=TRUE,"",INDEX(J9:K9,MATCH($D$3,J$7:K$7,0)))</f>
        <v/>
      </c>
      <c r="J9" s="94">
        <f>'単相Tr容量、インピーダンス'!E8</f>
        <v>1.73</v>
      </c>
      <c r="K9" s="94">
        <f>'単相Tr容量、インピーダンス'!I8</f>
        <v>1.83</v>
      </c>
      <c r="L9" s="94" t="str">
        <f>IF(ISERROR(INDEX(M9:N9,MATCH($D$3,M$7:N$7,0)))=TRUE,"",INDEX(M9:N9,MATCH($D$3,M$7:N$7,0)))</f>
        <v/>
      </c>
      <c r="M9" s="94">
        <f>'単相Tr容量、インピーダンス'!F8</f>
        <v>5.5</v>
      </c>
      <c r="N9" s="94">
        <f>'単相Tr容量、インピーダンス'!J8</f>
        <v>5.2</v>
      </c>
      <c r="O9" s="94" t="str">
        <f>IF(ISERROR(INDEX(P9:Q9,MATCH($D$3,P$7:Q$7,0)))=TRUE,"",INDEX(P9:Q9,MATCH($D$3,P$7:Q$7,0)))</f>
        <v/>
      </c>
      <c r="P9" s="94">
        <f>'単相Tr容量、インピーダンス'!K8</f>
        <v>1.19</v>
      </c>
      <c r="Q9" s="94">
        <f>'単相Tr容量、インピーダンス'!O8</f>
        <v>1.19</v>
      </c>
      <c r="R9" s="94" t="str">
        <f>IF(ISERROR(INDEX(S9:T9,MATCH($D$3,S$7:T$7,0)))=TRUE,"",INDEX(S9:T9,MATCH($D$3,S$7:T$7,0)))</f>
        <v/>
      </c>
      <c r="S9" s="94">
        <f>'単相Tr容量、インピーダンス'!L8</f>
        <v>2.93</v>
      </c>
      <c r="T9" s="94">
        <f>'単相Tr容量、インピーダンス'!P8</f>
        <v>3.52</v>
      </c>
      <c r="U9" s="94" t="str">
        <f>IF(ISERROR(INDEX(V9:W9,MATCH($D$3,V$7:W$7,0)))=TRUE,"",INDEX(V9:W9,MATCH($D$3,V$7:W$7,0)))</f>
        <v/>
      </c>
      <c r="V9" s="94">
        <f>'単相Tr容量、インピーダンス'!M8</f>
        <v>3.16</v>
      </c>
      <c r="W9" s="94">
        <f>'単相Tr容量、インピーダンス'!Q8</f>
        <v>3.72</v>
      </c>
      <c r="X9" s="94" t="str">
        <f>IF(ISERROR(INDEX(Y9:Z9,MATCH($D$3,Y$7:Z$7,0)))=TRUE,"",INDEX(Y9:Z9,MATCH($D$3,Y$7:Z$7,0)))</f>
        <v/>
      </c>
      <c r="Y9" s="94">
        <f>'単相Tr容量、インピーダンス'!N8</f>
        <v>3.01</v>
      </c>
      <c r="Z9" s="94">
        <f>'単相Tr容量、インピーダンス'!R8</f>
        <v>2.56</v>
      </c>
    </row>
    <row r="10" spans="2:26">
      <c r="B10" s="84">
        <v>30</v>
      </c>
      <c r="C10" s="94" t="str">
        <f t="shared" ref="C10:C17" si="0">IF(ISERROR(INDEX(D10:E10,MATCH($D$3,D$7:E$7,0)))=TRUE,"",INDEX(D10:E10,MATCH($D$3,D$7:E$7,0)))</f>
        <v/>
      </c>
      <c r="D10" s="94">
        <f>'単相Tr容量、インピーダンス'!C9</f>
        <v>1.19</v>
      </c>
      <c r="E10" s="94">
        <f>'単相Tr容量、インピーダンス'!G9</f>
        <v>1.1200000000000001</v>
      </c>
      <c r="F10" s="94" t="str">
        <f t="shared" ref="F10:F17" si="1">IF(ISERROR(INDEX(G10:H10,MATCH($D$3,G$7:H$7,0)))=TRUE,"",INDEX(G10:H10,MATCH($D$3,G$7:H$7,0)))</f>
        <v/>
      </c>
      <c r="G10" s="94">
        <f>'単相Tr容量、インピーダンス'!D9</f>
        <v>1.45</v>
      </c>
      <c r="H10" s="94">
        <f>'単相Tr容量、インピーダンス'!H9</f>
        <v>1.62</v>
      </c>
      <c r="I10" s="94" t="str">
        <f t="shared" ref="I10:I17" si="2">IF(ISERROR(INDEX(J10:K10,MATCH($D$3,J$7:K$7,0)))=TRUE,"",INDEX(J10:K10,MATCH($D$3,J$7:K$7,0)))</f>
        <v/>
      </c>
      <c r="J10" s="94">
        <f>'単相Tr容量、インピーダンス'!E9</f>
        <v>1.88</v>
      </c>
      <c r="K10" s="94">
        <f>'単相Tr容量、インピーダンス'!I9</f>
        <v>1.97</v>
      </c>
      <c r="L10" s="94" t="str">
        <f t="shared" ref="L10:L17" si="3">IF(ISERROR(INDEX(M10:N10,MATCH($D$3,M$7:N$7,0)))=TRUE,"",INDEX(M10:N10,MATCH($D$3,M$7:N$7,0)))</f>
        <v/>
      </c>
      <c r="M10" s="94">
        <f>'単相Tr容量、インピーダンス'!F9</f>
        <v>7.62</v>
      </c>
      <c r="N10" s="94">
        <f>'単相Tr容量、インピーダンス'!J9</f>
        <v>7.25</v>
      </c>
      <c r="O10" s="94" t="str">
        <f t="shared" ref="O10:O17" si="4">IF(ISERROR(INDEX(P10:Q10,MATCH($D$3,P$7:Q$7,0)))=TRUE,"",INDEX(P10:Q10,MATCH($D$3,P$7:Q$7,0)))</f>
        <v/>
      </c>
      <c r="P10" s="94">
        <f>'単相Tr容量、インピーダンス'!K9</f>
        <v>0.57999999999999996</v>
      </c>
      <c r="Q10" s="94">
        <f>'単相Tr容量、インピーダンス'!O9</f>
        <v>0.57999999999999996</v>
      </c>
      <c r="R10" s="94" t="str">
        <f t="shared" ref="R10:R17" si="5">IF(ISERROR(INDEX(S10:T10,MATCH($D$3,S$7:T$7,0)))=TRUE,"",INDEX(S10:T10,MATCH($D$3,S$7:T$7,0)))</f>
        <v/>
      </c>
      <c r="S10" s="94">
        <f>'単相Tr容量、インピーダンス'!L9</f>
        <v>2.5</v>
      </c>
      <c r="T10" s="94">
        <f>'単相Tr容量、インピーダンス'!P9</f>
        <v>3</v>
      </c>
      <c r="U10" s="94" t="str">
        <f t="shared" ref="U10:U17" si="6">IF(ISERROR(INDEX(V10:W10,MATCH($D$3,V$7:W$7,0)))=TRUE,"",INDEX(V10:W10,MATCH($D$3,V$7:W$7,0)))</f>
        <v/>
      </c>
      <c r="V10" s="94">
        <f>'単相Tr容量、インピーダンス'!M9</f>
        <v>2.57</v>
      </c>
      <c r="W10" s="94">
        <f>'単相Tr容量、インピーダンス'!Q9</f>
        <v>3.05</v>
      </c>
      <c r="X10" s="94" t="str">
        <f t="shared" ref="X10:X17" si="7">IF(ISERROR(INDEX(Y10:Z10,MATCH($D$3,Y$7:Z$7,0)))=TRUE,"",INDEX(Y10:Z10,MATCH($D$3,Y$7:Z$7,0)))</f>
        <v/>
      </c>
      <c r="Y10" s="94">
        <f>'単相Tr容量、インピーダンス'!N9</f>
        <v>5.57</v>
      </c>
      <c r="Z10" s="94">
        <f>'単相Tr容量、インピーダンス'!R9</f>
        <v>4.68</v>
      </c>
    </row>
    <row r="11" spans="2:26">
      <c r="B11" s="84">
        <v>50</v>
      </c>
      <c r="C11" s="94" t="str">
        <f t="shared" si="0"/>
        <v/>
      </c>
      <c r="D11" s="94">
        <f>'単相Tr容量、インピーダンス'!C10</f>
        <v>1.07</v>
      </c>
      <c r="E11" s="94">
        <f>'単相Tr容量、インピーダンス'!G10</f>
        <v>1.07</v>
      </c>
      <c r="F11" s="94" t="str">
        <f t="shared" si="1"/>
        <v/>
      </c>
      <c r="G11" s="94">
        <f>'単相Tr容量、インピーダンス'!D10</f>
        <v>1.22</v>
      </c>
      <c r="H11" s="94">
        <f>'単相Tr容量、インピーダンス'!H10</f>
        <v>1.46</v>
      </c>
      <c r="I11" s="94" t="str">
        <f t="shared" si="2"/>
        <v/>
      </c>
      <c r="J11" s="94">
        <f>'単相Tr容量、インピーダンス'!E10</f>
        <v>1.62</v>
      </c>
      <c r="K11" s="94">
        <f>'単相Tr容量、インピーダンス'!I10</f>
        <v>1.81</v>
      </c>
      <c r="L11" s="94" t="str">
        <f t="shared" si="3"/>
        <v/>
      </c>
      <c r="M11" s="94">
        <f>'単相Tr容量、インピーダンス'!F10</f>
        <v>14.73</v>
      </c>
      <c r="N11" s="94">
        <f>'単相Tr容量、インピーダンス'!J10</f>
        <v>13.18</v>
      </c>
      <c r="O11" s="94" t="str">
        <f t="shared" si="4"/>
        <v/>
      </c>
      <c r="P11" s="94">
        <f>'単相Tr容量、インピーダンス'!K10</f>
        <v>0.93</v>
      </c>
      <c r="Q11" s="94">
        <f>'単相Tr容量、インピーダンス'!O10</f>
        <v>0.91</v>
      </c>
      <c r="R11" s="94" t="str">
        <f t="shared" si="5"/>
        <v/>
      </c>
      <c r="S11" s="94">
        <f>'単相Tr容量、インピーダンス'!L10</f>
        <v>3.03</v>
      </c>
      <c r="T11" s="94">
        <f>'単相Tr容量、インピーダンス'!P10</f>
        <v>3.56</v>
      </c>
      <c r="U11" s="94" t="str">
        <f t="shared" si="6"/>
        <v/>
      </c>
      <c r="V11" s="94">
        <f>'単相Tr容量、インピーダンス'!M10</f>
        <v>3.17</v>
      </c>
      <c r="W11" s="94">
        <f>'単相Tr容量、インピーダンス'!Q10</f>
        <v>3.68</v>
      </c>
      <c r="X11" s="94" t="str">
        <f t="shared" si="7"/>
        <v/>
      </c>
      <c r="Y11" s="94">
        <f>'単相Tr容量、インピーダンス'!N10</f>
        <v>7.52</v>
      </c>
      <c r="Z11" s="94">
        <f>'単相Tr容量、インピーダンス'!R10</f>
        <v>6.47</v>
      </c>
    </row>
    <row r="12" spans="2:26">
      <c r="B12" s="84">
        <v>75</v>
      </c>
      <c r="C12" s="94" t="str">
        <f t="shared" si="0"/>
        <v/>
      </c>
      <c r="D12" s="94">
        <f>'単相Tr容量、インピーダンス'!C11</f>
        <v>0.99</v>
      </c>
      <c r="E12" s="94">
        <f>'単相Tr容量、インピーダンス'!G11</f>
        <v>0.95</v>
      </c>
      <c r="F12" s="94" t="str">
        <f t="shared" si="1"/>
        <v/>
      </c>
      <c r="G12" s="94">
        <f>'単相Tr容量、インピーダンス'!D11</f>
        <v>1.35</v>
      </c>
      <c r="H12" s="94">
        <f>'単相Tr容量、インピーダンス'!H11</f>
        <v>1.54</v>
      </c>
      <c r="I12" s="94" t="str">
        <f t="shared" si="2"/>
        <v/>
      </c>
      <c r="J12" s="94">
        <f>'単相Tr容量、インピーダンス'!E11</f>
        <v>1.67</v>
      </c>
      <c r="K12" s="94">
        <f>'単相Tr容量、インピーダンス'!I11</f>
        <v>1.81</v>
      </c>
      <c r="L12" s="94" t="str">
        <f t="shared" si="3"/>
        <v/>
      </c>
      <c r="M12" s="94">
        <f>'単相Tr容量、インピーダンス'!F11</f>
        <v>21.33</v>
      </c>
      <c r="N12" s="94">
        <f>'単相Tr容量、インピーダンス'!J11</f>
        <v>19.739999999999998</v>
      </c>
      <c r="O12" s="94" t="str">
        <f t="shared" si="4"/>
        <v/>
      </c>
      <c r="P12" s="94">
        <f>'単相Tr容量、インピーダンス'!K11</f>
        <v>0.87</v>
      </c>
      <c r="Q12" s="94">
        <f>'単相Tr容量、インピーダンス'!O11</f>
        <v>0.87</v>
      </c>
      <c r="R12" s="94" t="str">
        <f t="shared" si="5"/>
        <v/>
      </c>
      <c r="S12" s="94">
        <f>'単相Tr容量、インピーダンス'!L11</f>
        <v>3.14</v>
      </c>
      <c r="T12" s="94">
        <f>'単相Tr容量、インピーダンス'!P11</f>
        <v>3.7</v>
      </c>
      <c r="U12" s="94" t="str">
        <f t="shared" si="6"/>
        <v/>
      </c>
      <c r="V12" s="94">
        <f>'単相Tr容量、インピーダンス'!M11</f>
        <v>3.26</v>
      </c>
      <c r="W12" s="94">
        <f>'単相Tr容量、インピーダンス'!Q11</f>
        <v>3.8</v>
      </c>
      <c r="X12" s="94" t="str">
        <f t="shared" si="7"/>
        <v/>
      </c>
      <c r="Y12" s="94">
        <f>'単相Tr容量、インピーダンス'!N11</f>
        <v>10.96</v>
      </c>
      <c r="Z12" s="94">
        <f>'単相Tr容量、インピーダンス'!R11</f>
        <v>9.4</v>
      </c>
    </row>
    <row r="13" spans="2:26">
      <c r="B13" s="84">
        <v>100</v>
      </c>
      <c r="C13" s="94" t="str">
        <f t="shared" si="0"/>
        <v/>
      </c>
      <c r="D13" s="94">
        <f>'単相Tr容量、インピーダンス'!C12</f>
        <v>1</v>
      </c>
      <c r="E13" s="94">
        <f>'単相Tr容量、インピーダンス'!G12</f>
        <v>0.96</v>
      </c>
      <c r="F13" s="94" t="str">
        <f t="shared" si="1"/>
        <v/>
      </c>
      <c r="G13" s="94">
        <f>'単相Tr容量、インピーダンス'!D12</f>
        <v>1.97</v>
      </c>
      <c r="H13" s="94">
        <f>'単相Tr容量、インピーダンス'!H12</f>
        <v>2.25</v>
      </c>
      <c r="I13" s="94" t="str">
        <f t="shared" si="2"/>
        <v/>
      </c>
      <c r="J13" s="94">
        <f>'単相Tr容量、インピーダンス'!E12</f>
        <v>2.21</v>
      </c>
      <c r="K13" s="94">
        <f>'単相Tr容量、インピーダンス'!I12</f>
        <v>2.4500000000000002</v>
      </c>
      <c r="L13" s="94" t="str">
        <f t="shared" si="3"/>
        <v/>
      </c>
      <c r="M13" s="94">
        <f>'単相Tr容量、インピーダンス'!F12</f>
        <v>21.55</v>
      </c>
      <c r="N13" s="94">
        <f>'単相Tr容量、インピーダンス'!J12</f>
        <v>19.47</v>
      </c>
      <c r="O13" s="94" t="str">
        <f t="shared" si="4"/>
        <v/>
      </c>
      <c r="P13" s="94">
        <f>'単相Tr容量、インピーダンス'!K12</f>
        <v>0.97</v>
      </c>
      <c r="Q13" s="94">
        <f>'単相Tr容量、インピーダンス'!O12</f>
        <v>0.95</v>
      </c>
      <c r="R13" s="94" t="str">
        <f t="shared" si="5"/>
        <v/>
      </c>
      <c r="S13" s="94">
        <f>'単相Tr容量、インピーダンス'!L12</f>
        <v>3.16</v>
      </c>
      <c r="T13" s="94">
        <f>'単相Tr容量、インピーダンス'!P12</f>
        <v>3.71</v>
      </c>
      <c r="U13" s="94" t="str">
        <f t="shared" si="6"/>
        <v/>
      </c>
      <c r="V13" s="94">
        <f>'単相Tr容量、インピーダンス'!M12</f>
        <v>3.3</v>
      </c>
      <c r="W13" s="94">
        <f>'単相Tr容量、インピーダンス'!Q12</f>
        <v>3.83</v>
      </c>
      <c r="X13" s="94" t="str">
        <f t="shared" si="7"/>
        <v/>
      </c>
      <c r="Y13" s="94">
        <f>'単相Tr容量、インピーダンス'!N12</f>
        <v>14.42</v>
      </c>
      <c r="Z13" s="94">
        <f>'単相Tr容量、インピーダンス'!R12</f>
        <v>12.43</v>
      </c>
    </row>
    <row r="14" spans="2:26">
      <c r="B14" s="84">
        <v>150</v>
      </c>
      <c r="C14" s="94" t="str">
        <f t="shared" si="0"/>
        <v/>
      </c>
      <c r="D14" s="94">
        <f>'単相Tr容量、インピーダンス'!C13</f>
        <v>0.85</v>
      </c>
      <c r="E14" s="94">
        <f>'単相Tr容量、インピーダンス'!G13</f>
        <v>0.81</v>
      </c>
      <c r="F14" s="94" t="str">
        <f t="shared" si="1"/>
        <v/>
      </c>
      <c r="G14" s="94">
        <f>'単相Tr容量、インピーダンス'!D13</f>
        <v>2.2799999999999998</v>
      </c>
      <c r="H14" s="94">
        <f>'単相Tr容量、インピーダンス'!H13</f>
        <v>2.61</v>
      </c>
      <c r="I14" s="94" t="str">
        <f t="shared" si="2"/>
        <v/>
      </c>
      <c r="J14" s="94">
        <f>'単相Tr容量、インピーダンス'!E13</f>
        <v>2.4300000000000002</v>
      </c>
      <c r="K14" s="94">
        <f>'単相Tr容量、インピーダンス'!I13</f>
        <v>2.73</v>
      </c>
      <c r="L14" s="94" t="str">
        <f t="shared" si="3"/>
        <v/>
      </c>
      <c r="M14" s="94">
        <f>'単相Tr容量、インピーダンス'!F13</f>
        <v>29.35</v>
      </c>
      <c r="N14" s="94">
        <f>'単相Tr容量、インピーダンス'!J13</f>
        <v>26.14</v>
      </c>
      <c r="O14" s="94" t="str">
        <f t="shared" si="4"/>
        <v/>
      </c>
      <c r="P14" s="94">
        <f>'単相Tr容量、インピーダンス'!K13</f>
        <v>0.5</v>
      </c>
      <c r="Q14" s="94">
        <f>'単相Tr容量、インピーダンス'!O13</f>
        <v>0.75</v>
      </c>
      <c r="R14" s="94" t="str">
        <f t="shared" si="5"/>
        <v/>
      </c>
      <c r="S14" s="94">
        <f>'単相Tr容量、インピーダンス'!L13</f>
        <v>3.8</v>
      </c>
      <c r="T14" s="94">
        <f>'単相Tr容量、インピーダンス'!P13</f>
        <v>4.41</v>
      </c>
      <c r="U14" s="94" t="str">
        <f t="shared" si="6"/>
        <v/>
      </c>
      <c r="V14" s="94">
        <f>'単相Tr容量、インピーダンス'!M13</f>
        <v>3.83</v>
      </c>
      <c r="W14" s="94">
        <f>'単相Tr容量、インピーダンス'!Q13</f>
        <v>4.47</v>
      </c>
      <c r="X14" s="94" t="str">
        <f t="shared" si="7"/>
        <v/>
      </c>
      <c r="Y14" s="94">
        <f>'単相Tr容量、インピーダンス'!N13</f>
        <v>18.63</v>
      </c>
      <c r="Z14" s="94">
        <f>'単相Tr容量、インピーダンス'!R13</f>
        <v>15.97</v>
      </c>
    </row>
    <row r="15" spans="2:26">
      <c r="B15" s="84">
        <v>200</v>
      </c>
      <c r="C15" s="94" t="str">
        <f t="shared" si="0"/>
        <v/>
      </c>
      <c r="D15" s="94">
        <f>'単相Tr容量、インピーダンス'!C14</f>
        <v>0.79</v>
      </c>
      <c r="E15" s="94">
        <f>'単相Tr容量、インピーダンス'!G14</f>
        <v>0.8</v>
      </c>
      <c r="F15" s="94" t="str">
        <f t="shared" si="1"/>
        <v/>
      </c>
      <c r="G15" s="94">
        <f>'単相Tr容量、インピーダンス'!D14</f>
        <v>2.78</v>
      </c>
      <c r="H15" s="94">
        <f>'単相Tr容量、インピーダンス'!H14</f>
        <v>3.32</v>
      </c>
      <c r="I15" s="94" t="str">
        <f t="shared" si="2"/>
        <v/>
      </c>
      <c r="J15" s="94">
        <f>'単相Tr容量、インピーダンス'!E14</f>
        <v>2.89</v>
      </c>
      <c r="K15" s="94">
        <f>'単相Tr容量、インピーダンス'!I14</f>
        <v>3.42</v>
      </c>
      <c r="L15" s="94" t="str">
        <f t="shared" si="3"/>
        <v/>
      </c>
      <c r="M15" s="94">
        <f>'単相Tr容量、インピーダンス'!F14</f>
        <v>32.950000000000003</v>
      </c>
      <c r="N15" s="94">
        <f>'単相Tr容量、インピーダンス'!J14</f>
        <v>27.89</v>
      </c>
      <c r="O15" s="94" t="str">
        <f t="shared" si="4"/>
        <v/>
      </c>
      <c r="P15" s="94">
        <f>'単相Tr容量、インピーダンス'!K14</f>
        <v>0.7</v>
      </c>
      <c r="Q15" s="94">
        <f>'単相Tr容量、インピーダンス'!O14</f>
        <v>0.68</v>
      </c>
      <c r="R15" s="94" t="str">
        <f t="shared" si="5"/>
        <v/>
      </c>
      <c r="S15" s="94">
        <f>'単相Tr容量、インピーダンス'!L14</f>
        <v>3.88</v>
      </c>
      <c r="T15" s="94">
        <f>'単相Tr容量、インピーダンス'!P14</f>
        <v>4.47</v>
      </c>
      <c r="U15" s="94" t="str">
        <f t="shared" si="6"/>
        <v/>
      </c>
      <c r="V15" s="94">
        <f>'単相Tr容量、インピーダンス'!M14</f>
        <v>3.94</v>
      </c>
      <c r="W15" s="94">
        <f>'単相Tr容量、インピーダンス'!Q14</f>
        <v>4.5199999999999996</v>
      </c>
      <c r="X15" s="94" t="str">
        <f t="shared" si="7"/>
        <v/>
      </c>
      <c r="Y15" s="94">
        <f>'単相Tr容量、インピーダンス'!N14</f>
        <v>24.15</v>
      </c>
      <c r="Z15" s="94">
        <f>'単相Tr容量、インピーダンス'!R14</f>
        <v>21.06</v>
      </c>
    </row>
    <row r="16" spans="2:26">
      <c r="B16" s="84">
        <v>300</v>
      </c>
      <c r="C16" s="94" t="str">
        <f t="shared" si="0"/>
        <v/>
      </c>
      <c r="D16" s="94">
        <f>'単相Tr容量、インピーダンス'!C15</f>
        <v>0.63</v>
      </c>
      <c r="E16" s="94">
        <f>'単相Tr容量、インピーダンス'!G15</f>
        <v>0.64</v>
      </c>
      <c r="F16" s="94" t="str">
        <f t="shared" si="1"/>
        <v/>
      </c>
      <c r="G16" s="94">
        <f>'単相Tr容量、インピーダンス'!D15</f>
        <v>2.75</v>
      </c>
      <c r="H16" s="94">
        <f>'単相Tr容量、インピーダンス'!H15</f>
        <v>3.3</v>
      </c>
      <c r="I16" s="94" t="str">
        <f t="shared" si="2"/>
        <v/>
      </c>
      <c r="J16" s="94">
        <f>'単相Tr容量、インピーダンス'!E15</f>
        <v>2.82</v>
      </c>
      <c r="K16" s="94">
        <f>'単相Tr容量、インピーダンス'!I15</f>
        <v>3.36</v>
      </c>
      <c r="L16" s="94" t="str">
        <f t="shared" si="3"/>
        <v/>
      </c>
      <c r="M16" s="94">
        <f>'単相Tr容量、インピーダンス'!F15</f>
        <v>50.6</v>
      </c>
      <c r="N16" s="94">
        <f>'単相Tr容量、インピーダンス'!J15</f>
        <v>42.49</v>
      </c>
      <c r="O16" s="94" t="str">
        <f t="shared" si="4"/>
        <v/>
      </c>
      <c r="P16" s="94">
        <f>'単相Tr容量、インピーダンス'!K15</f>
        <v>0.57999999999999996</v>
      </c>
      <c r="Q16" s="94">
        <f>'単相Tr容量、インピーダンス'!O15</f>
        <v>0.65</v>
      </c>
      <c r="R16" s="94" t="str">
        <f t="shared" si="5"/>
        <v/>
      </c>
      <c r="S16" s="94">
        <f>'単相Tr容量、インピーダンス'!L15</f>
        <v>4.0599999999999996</v>
      </c>
      <c r="T16" s="94">
        <f>'単相Tr容量、インピーダンス'!P15</f>
        <v>4.74</v>
      </c>
      <c r="U16" s="94" t="str">
        <f t="shared" si="6"/>
        <v/>
      </c>
      <c r="V16" s="94">
        <f>'単相Tr容量、インピーダンス'!M15</f>
        <v>4.0999999999999996</v>
      </c>
      <c r="W16" s="94">
        <f>'単相Tr容量、インピーダンス'!Q15</f>
        <v>4.78</v>
      </c>
      <c r="X16" s="94" t="str">
        <f t="shared" si="7"/>
        <v/>
      </c>
      <c r="Y16" s="94">
        <f>'単相Tr容量、インピーダンス'!N15</f>
        <v>34.83</v>
      </c>
      <c r="Z16" s="94">
        <f>'単相Tr容量、インピーダンス'!R15</f>
        <v>29.86</v>
      </c>
    </row>
    <row r="17" spans="2:26">
      <c r="B17" s="84">
        <v>500</v>
      </c>
      <c r="C17" s="94" t="str">
        <f t="shared" si="0"/>
        <v/>
      </c>
      <c r="D17" s="94">
        <f>'単相Tr容量、インピーダンス'!C16</f>
        <v>0.52</v>
      </c>
      <c r="E17" s="94">
        <f>'単相Tr容量、インピーダンス'!G16</f>
        <v>0.63</v>
      </c>
      <c r="F17" s="94" t="str">
        <f t="shared" si="1"/>
        <v/>
      </c>
      <c r="G17" s="94">
        <f>'単相Tr容量、インピーダンス'!D16</f>
        <v>3</v>
      </c>
      <c r="H17" s="94">
        <f>'単相Tr容量、インピーダンス'!H16</f>
        <v>3.47</v>
      </c>
      <c r="I17" s="94" t="str">
        <f t="shared" si="2"/>
        <v/>
      </c>
      <c r="J17" s="94">
        <f>'単相Tr容量、インピーダンス'!E16</f>
        <v>3.05</v>
      </c>
      <c r="K17" s="94">
        <f>'単相Tr容量、インピーダンス'!I16</f>
        <v>3.53</v>
      </c>
      <c r="L17" s="94" t="str">
        <f t="shared" si="3"/>
        <v/>
      </c>
      <c r="M17" s="94">
        <f>'単相Tr容量、インピーダンス'!F16</f>
        <v>78.09</v>
      </c>
      <c r="N17" s="94">
        <f>'単相Tr容量、インピーダンス'!J16</f>
        <v>67.510000000000005</v>
      </c>
      <c r="O17" s="94" t="str">
        <f t="shared" si="4"/>
        <v/>
      </c>
      <c r="P17" s="94">
        <f>'単相Tr容量、インピーダンス'!K16</f>
        <v>0.62</v>
      </c>
      <c r="Q17" s="94">
        <f>'単相Tr容量、インピーダンス'!O16</f>
        <v>0.64</v>
      </c>
      <c r="R17" s="94" t="str">
        <f t="shared" si="5"/>
        <v/>
      </c>
      <c r="S17" s="94">
        <f>'単相Tr容量、インピーダンス'!L16</f>
        <v>4.38</v>
      </c>
      <c r="T17" s="94">
        <f>'単相Tr容量、インピーダンス'!P16</f>
        <v>5.25</v>
      </c>
      <c r="U17" s="94" t="str">
        <f t="shared" si="6"/>
        <v/>
      </c>
      <c r="V17" s="94">
        <f>'単相Tr容量、インピーダンス'!M16</f>
        <v>4.42</v>
      </c>
      <c r="W17" s="94">
        <f>'単相Tr容量、インピーダンス'!Q16</f>
        <v>5.29</v>
      </c>
      <c r="X17" s="94" t="str">
        <f t="shared" si="7"/>
        <v/>
      </c>
      <c r="Y17" s="94">
        <f>'単相Tr容量、インピーダンス'!N16</f>
        <v>53.82</v>
      </c>
      <c r="Z17" s="94">
        <f>'単相Tr容量、インピーダンス'!R16</f>
        <v>45.02</v>
      </c>
    </row>
    <row r="18" spans="2:26">
      <c r="B18" s="85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</row>
    <row r="21" spans="2:26">
      <c r="B21" s="82" t="s">
        <v>97</v>
      </c>
      <c r="C21" s="83" t="s">
        <v>103</v>
      </c>
      <c r="D21" s="83" t="str">
        <f>IF('短絡電流（単相Tr）'!$E$5="","",'短絡電流（単相Tr）'!$E$5)</f>
        <v/>
      </c>
    </row>
    <row r="22" spans="2:26">
      <c r="B22" s="86" t="s">
        <v>75</v>
      </c>
      <c r="C22" s="98" t="s">
        <v>102</v>
      </c>
      <c r="D22" s="98" t="s">
        <v>89</v>
      </c>
      <c r="E22" s="97"/>
      <c r="F22" s="95" t="s">
        <v>101</v>
      </c>
      <c r="G22" s="95" t="s">
        <v>89</v>
      </c>
      <c r="H22" s="96"/>
      <c r="I22" s="95" t="s">
        <v>102</v>
      </c>
      <c r="J22" s="95" t="s">
        <v>89</v>
      </c>
      <c r="K22" s="96"/>
      <c r="L22" s="95" t="s">
        <v>102</v>
      </c>
      <c r="M22" s="95" t="s">
        <v>89</v>
      </c>
      <c r="N22" s="97"/>
    </row>
    <row r="23" spans="2:26">
      <c r="B23" s="87" t="s">
        <v>83</v>
      </c>
      <c r="C23" s="98"/>
      <c r="D23" s="83" t="s">
        <v>90</v>
      </c>
      <c r="E23" s="83" t="s">
        <v>74</v>
      </c>
      <c r="F23" s="87"/>
      <c r="G23" s="91" t="s">
        <v>90</v>
      </c>
      <c r="H23" s="89" t="s">
        <v>85</v>
      </c>
      <c r="I23" s="87"/>
      <c r="J23" s="91" t="s">
        <v>90</v>
      </c>
      <c r="K23" s="89" t="s">
        <v>85</v>
      </c>
      <c r="L23" s="87"/>
      <c r="M23" s="91" t="s">
        <v>90</v>
      </c>
      <c r="N23" s="83" t="s">
        <v>85</v>
      </c>
    </row>
    <row r="24" spans="2:26">
      <c r="B24" s="88"/>
      <c r="C24" s="101"/>
      <c r="D24" s="83" t="s">
        <v>95</v>
      </c>
      <c r="E24" s="83" t="s">
        <v>95</v>
      </c>
      <c r="F24" s="88"/>
      <c r="G24" s="91" t="s">
        <v>98</v>
      </c>
      <c r="H24" s="89" t="s">
        <v>98</v>
      </c>
      <c r="I24" s="88"/>
      <c r="J24" s="91" t="s">
        <v>99</v>
      </c>
      <c r="K24" s="89" t="s">
        <v>99</v>
      </c>
      <c r="L24" s="88"/>
      <c r="M24" s="91" t="s">
        <v>100</v>
      </c>
      <c r="N24" s="83" t="s">
        <v>100</v>
      </c>
    </row>
    <row r="25" spans="2:26">
      <c r="B25" s="84">
        <v>20</v>
      </c>
      <c r="C25" s="94" t="str">
        <f t="shared" ref="C25:C33" si="8">IF(ISERROR(INDEX(D25:E25,MATCH($D$21,D$23:E$23,0)))=TRUE,"",INDEX(D25:E25,MATCH($D$21,D$23:E$23,0)))</f>
        <v/>
      </c>
      <c r="D25" s="94" t="str">
        <f t="shared" ref="D25:D33" si="9">C9</f>
        <v/>
      </c>
      <c r="E25" s="94" t="str">
        <f t="shared" ref="E25:E33" si="10">O9</f>
        <v/>
      </c>
      <c r="F25" s="94" t="str">
        <f t="shared" ref="F25:F33" si="11">IF(ISERROR(INDEX(G25:H25,MATCH($D$21,G$23:H$23,0)))=TRUE,"",INDEX(G25:H25,MATCH($D$21,G$23:H$23,0)))</f>
        <v/>
      </c>
      <c r="G25" s="94" t="str">
        <f t="shared" ref="G25:G33" si="12">F9</f>
        <v/>
      </c>
      <c r="H25" s="94" t="str">
        <f t="shared" ref="H25:H33" si="13">R9</f>
        <v/>
      </c>
      <c r="I25" s="94" t="str">
        <f t="shared" ref="I25:I33" si="14">IF(ISERROR(INDEX(J25:K25,MATCH($D$21,J$23:K$23,0)))=TRUE,"",INDEX(J25:K25,MATCH($D$21,J$23:K$23,0)))</f>
        <v/>
      </c>
      <c r="J25" s="94" t="str">
        <f t="shared" ref="J25:J33" si="15">I9</f>
        <v/>
      </c>
      <c r="K25" s="94" t="str">
        <f t="shared" ref="K25:K33" si="16">U9</f>
        <v/>
      </c>
      <c r="L25" s="94" t="str">
        <f t="shared" ref="L25:L33" si="17">IF(ISERROR(INDEX(M25:N25,MATCH($D$21,M$23:N$23,0)))=TRUE,"",INDEX(M25:N25,MATCH($D$21,M$23:N$23,0)))</f>
        <v/>
      </c>
      <c r="M25" s="94" t="str">
        <f>L9</f>
        <v/>
      </c>
      <c r="N25" s="94" t="str">
        <f>X9</f>
        <v/>
      </c>
    </row>
    <row r="26" spans="2:26">
      <c r="B26" s="84">
        <v>30</v>
      </c>
      <c r="C26" s="94" t="str">
        <f t="shared" si="8"/>
        <v/>
      </c>
      <c r="D26" s="94" t="str">
        <f t="shared" si="9"/>
        <v/>
      </c>
      <c r="E26" s="94" t="str">
        <f t="shared" si="10"/>
        <v/>
      </c>
      <c r="F26" s="94" t="str">
        <f t="shared" si="11"/>
        <v/>
      </c>
      <c r="G26" s="94" t="str">
        <f t="shared" si="12"/>
        <v/>
      </c>
      <c r="H26" s="94" t="str">
        <f t="shared" si="13"/>
        <v/>
      </c>
      <c r="I26" s="94" t="str">
        <f t="shared" si="14"/>
        <v/>
      </c>
      <c r="J26" s="94" t="str">
        <f t="shared" si="15"/>
        <v/>
      </c>
      <c r="K26" s="94" t="str">
        <f t="shared" si="16"/>
        <v/>
      </c>
      <c r="L26" s="94" t="str">
        <f t="shared" si="17"/>
        <v/>
      </c>
      <c r="M26" s="94" t="str">
        <f t="shared" ref="M26:M33" si="18">L10</f>
        <v/>
      </c>
      <c r="N26" s="94" t="str">
        <f t="shared" ref="N26:N33" si="19">X10</f>
        <v/>
      </c>
    </row>
    <row r="27" spans="2:26">
      <c r="B27" s="84">
        <v>50</v>
      </c>
      <c r="C27" s="94" t="str">
        <f t="shared" si="8"/>
        <v/>
      </c>
      <c r="D27" s="94" t="str">
        <f t="shared" si="9"/>
        <v/>
      </c>
      <c r="E27" s="94" t="str">
        <f t="shared" si="10"/>
        <v/>
      </c>
      <c r="F27" s="94" t="str">
        <f t="shared" si="11"/>
        <v/>
      </c>
      <c r="G27" s="94" t="str">
        <f t="shared" si="12"/>
        <v/>
      </c>
      <c r="H27" s="94" t="str">
        <f t="shared" si="13"/>
        <v/>
      </c>
      <c r="I27" s="94" t="str">
        <f t="shared" si="14"/>
        <v/>
      </c>
      <c r="J27" s="94" t="str">
        <f t="shared" si="15"/>
        <v/>
      </c>
      <c r="K27" s="94" t="str">
        <f t="shared" si="16"/>
        <v/>
      </c>
      <c r="L27" s="94" t="str">
        <f t="shared" si="17"/>
        <v/>
      </c>
      <c r="M27" s="94" t="str">
        <f t="shared" si="18"/>
        <v/>
      </c>
      <c r="N27" s="94" t="str">
        <f t="shared" si="19"/>
        <v/>
      </c>
    </row>
    <row r="28" spans="2:26">
      <c r="B28" s="84">
        <v>75</v>
      </c>
      <c r="C28" s="94" t="str">
        <f t="shared" si="8"/>
        <v/>
      </c>
      <c r="D28" s="94" t="str">
        <f t="shared" si="9"/>
        <v/>
      </c>
      <c r="E28" s="94" t="str">
        <f t="shared" si="10"/>
        <v/>
      </c>
      <c r="F28" s="94" t="str">
        <f t="shared" si="11"/>
        <v/>
      </c>
      <c r="G28" s="94" t="str">
        <f t="shared" si="12"/>
        <v/>
      </c>
      <c r="H28" s="94" t="str">
        <f t="shared" si="13"/>
        <v/>
      </c>
      <c r="I28" s="94" t="str">
        <f t="shared" si="14"/>
        <v/>
      </c>
      <c r="J28" s="94" t="str">
        <f t="shared" si="15"/>
        <v/>
      </c>
      <c r="K28" s="94" t="str">
        <f t="shared" si="16"/>
        <v/>
      </c>
      <c r="L28" s="94" t="str">
        <f t="shared" si="17"/>
        <v/>
      </c>
      <c r="M28" s="94" t="str">
        <f t="shared" si="18"/>
        <v/>
      </c>
      <c r="N28" s="94" t="str">
        <f t="shared" si="19"/>
        <v/>
      </c>
    </row>
    <row r="29" spans="2:26">
      <c r="B29" s="84">
        <v>100</v>
      </c>
      <c r="C29" s="94" t="str">
        <f t="shared" si="8"/>
        <v/>
      </c>
      <c r="D29" s="94" t="str">
        <f t="shared" si="9"/>
        <v/>
      </c>
      <c r="E29" s="94" t="str">
        <f t="shared" si="10"/>
        <v/>
      </c>
      <c r="F29" s="94" t="str">
        <f t="shared" si="11"/>
        <v/>
      </c>
      <c r="G29" s="94" t="str">
        <f t="shared" si="12"/>
        <v/>
      </c>
      <c r="H29" s="94" t="str">
        <f t="shared" si="13"/>
        <v/>
      </c>
      <c r="I29" s="94" t="str">
        <f t="shared" si="14"/>
        <v/>
      </c>
      <c r="J29" s="94" t="str">
        <f t="shared" si="15"/>
        <v/>
      </c>
      <c r="K29" s="94" t="str">
        <f t="shared" si="16"/>
        <v/>
      </c>
      <c r="L29" s="94" t="str">
        <f t="shared" si="17"/>
        <v/>
      </c>
      <c r="M29" s="94" t="str">
        <f t="shared" si="18"/>
        <v/>
      </c>
      <c r="N29" s="94" t="str">
        <f t="shared" si="19"/>
        <v/>
      </c>
    </row>
    <row r="30" spans="2:26">
      <c r="B30" s="84">
        <v>150</v>
      </c>
      <c r="C30" s="94" t="str">
        <f t="shared" si="8"/>
        <v/>
      </c>
      <c r="D30" s="94" t="str">
        <f t="shared" si="9"/>
        <v/>
      </c>
      <c r="E30" s="94" t="str">
        <f t="shared" si="10"/>
        <v/>
      </c>
      <c r="F30" s="94" t="str">
        <f t="shared" si="11"/>
        <v/>
      </c>
      <c r="G30" s="94" t="str">
        <f t="shared" si="12"/>
        <v/>
      </c>
      <c r="H30" s="94" t="str">
        <f t="shared" si="13"/>
        <v/>
      </c>
      <c r="I30" s="94" t="str">
        <f t="shared" si="14"/>
        <v/>
      </c>
      <c r="J30" s="94" t="str">
        <f t="shared" si="15"/>
        <v/>
      </c>
      <c r="K30" s="94" t="str">
        <f t="shared" si="16"/>
        <v/>
      </c>
      <c r="L30" s="94" t="str">
        <f t="shared" si="17"/>
        <v/>
      </c>
      <c r="M30" s="94" t="str">
        <f t="shared" si="18"/>
        <v/>
      </c>
      <c r="N30" s="94" t="str">
        <f t="shared" si="19"/>
        <v/>
      </c>
    </row>
    <row r="31" spans="2:26">
      <c r="B31" s="84">
        <v>200</v>
      </c>
      <c r="C31" s="94" t="str">
        <f t="shared" si="8"/>
        <v/>
      </c>
      <c r="D31" s="94" t="str">
        <f t="shared" si="9"/>
        <v/>
      </c>
      <c r="E31" s="94" t="str">
        <f t="shared" si="10"/>
        <v/>
      </c>
      <c r="F31" s="94" t="str">
        <f t="shared" si="11"/>
        <v/>
      </c>
      <c r="G31" s="94" t="str">
        <f t="shared" si="12"/>
        <v/>
      </c>
      <c r="H31" s="94" t="str">
        <f t="shared" si="13"/>
        <v/>
      </c>
      <c r="I31" s="94" t="str">
        <f t="shared" si="14"/>
        <v/>
      </c>
      <c r="J31" s="94" t="str">
        <f t="shared" si="15"/>
        <v/>
      </c>
      <c r="K31" s="94" t="str">
        <f t="shared" si="16"/>
        <v/>
      </c>
      <c r="L31" s="94" t="str">
        <f t="shared" si="17"/>
        <v/>
      </c>
      <c r="M31" s="94" t="str">
        <f t="shared" si="18"/>
        <v/>
      </c>
      <c r="N31" s="94" t="str">
        <f t="shared" si="19"/>
        <v/>
      </c>
    </row>
    <row r="32" spans="2:26">
      <c r="B32" s="84">
        <v>300</v>
      </c>
      <c r="C32" s="94" t="str">
        <f t="shared" si="8"/>
        <v/>
      </c>
      <c r="D32" s="94" t="str">
        <f t="shared" si="9"/>
        <v/>
      </c>
      <c r="E32" s="94" t="str">
        <f t="shared" si="10"/>
        <v/>
      </c>
      <c r="F32" s="94" t="str">
        <f t="shared" si="11"/>
        <v/>
      </c>
      <c r="G32" s="94" t="str">
        <f t="shared" si="12"/>
        <v/>
      </c>
      <c r="H32" s="94" t="str">
        <f t="shared" si="13"/>
        <v/>
      </c>
      <c r="I32" s="94" t="str">
        <f t="shared" si="14"/>
        <v/>
      </c>
      <c r="J32" s="94" t="str">
        <f t="shared" si="15"/>
        <v/>
      </c>
      <c r="K32" s="94" t="str">
        <f t="shared" si="16"/>
        <v/>
      </c>
      <c r="L32" s="94" t="str">
        <f t="shared" si="17"/>
        <v/>
      </c>
      <c r="M32" s="94" t="str">
        <f t="shared" si="18"/>
        <v/>
      </c>
      <c r="N32" s="94" t="str">
        <f t="shared" si="19"/>
        <v/>
      </c>
    </row>
    <row r="33" spans="2:14">
      <c r="B33" s="84">
        <v>500</v>
      </c>
      <c r="C33" s="94" t="str">
        <f t="shared" si="8"/>
        <v/>
      </c>
      <c r="D33" s="94" t="str">
        <f t="shared" si="9"/>
        <v/>
      </c>
      <c r="E33" s="94" t="str">
        <f t="shared" si="10"/>
        <v/>
      </c>
      <c r="F33" s="94" t="str">
        <f t="shared" si="11"/>
        <v/>
      </c>
      <c r="G33" s="94" t="str">
        <f t="shared" si="12"/>
        <v/>
      </c>
      <c r="H33" s="94" t="str">
        <f t="shared" si="13"/>
        <v/>
      </c>
      <c r="I33" s="94" t="str">
        <f t="shared" si="14"/>
        <v/>
      </c>
      <c r="J33" s="94" t="str">
        <f t="shared" si="15"/>
        <v/>
      </c>
      <c r="K33" s="94" t="str">
        <f t="shared" si="16"/>
        <v/>
      </c>
      <c r="L33" s="94" t="str">
        <f t="shared" si="17"/>
        <v/>
      </c>
      <c r="M33" s="94" t="str">
        <f t="shared" si="18"/>
        <v/>
      </c>
      <c r="N33" s="94" t="str">
        <f t="shared" si="19"/>
        <v/>
      </c>
    </row>
    <row r="34" spans="2:14">
      <c r="B34" s="85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</row>
  </sheetData>
  <phoneticPr fontId="2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CA30-5EB6-445A-8A79-544B07C6140B}">
  <dimension ref="B2:Z34"/>
  <sheetViews>
    <sheetView workbookViewId="0">
      <selection activeCell="B4" sqref="B4"/>
    </sheetView>
  </sheetViews>
  <sheetFormatPr defaultRowHeight="13.5"/>
  <cols>
    <col min="1" max="1" width="9" style="82"/>
    <col min="2" max="26" width="18.625" style="82" customWidth="1"/>
    <col min="27" max="16384" width="9" style="82"/>
  </cols>
  <sheetData>
    <row r="2" spans="2:26">
      <c r="B2" s="82" t="s">
        <v>107</v>
      </c>
    </row>
    <row r="3" spans="2:26">
      <c r="B3" s="82" t="s">
        <v>96</v>
      </c>
      <c r="C3" s="83" t="s">
        <v>72</v>
      </c>
      <c r="D3" s="83" t="str">
        <f>IF('短絡電流（スコットTr）'!$D$5="","",'短絡電流（スコットTr）'!$D$5)</f>
        <v/>
      </c>
    </row>
    <row r="4" spans="2:26">
      <c r="B4" s="86" t="s">
        <v>75</v>
      </c>
      <c r="C4" s="95" t="s">
        <v>89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  <c r="O4" s="95" t="s">
        <v>89</v>
      </c>
      <c r="P4" s="96"/>
      <c r="Q4" s="96"/>
      <c r="R4" s="96"/>
      <c r="S4" s="96"/>
      <c r="T4" s="96"/>
      <c r="U4" s="96"/>
      <c r="V4" s="96"/>
      <c r="W4" s="96"/>
      <c r="X4" s="96"/>
      <c r="Y4" s="96"/>
      <c r="Z4" s="97"/>
    </row>
    <row r="5" spans="2:26">
      <c r="B5" s="87" t="s">
        <v>83</v>
      </c>
      <c r="C5" s="101" t="s">
        <v>90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O5" s="101" t="s">
        <v>85</v>
      </c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3"/>
    </row>
    <row r="6" spans="2:26">
      <c r="B6" s="87"/>
      <c r="C6" s="98" t="s">
        <v>94</v>
      </c>
      <c r="D6" s="98" t="s">
        <v>91</v>
      </c>
      <c r="E6" s="99"/>
      <c r="F6" s="98" t="s">
        <v>94</v>
      </c>
      <c r="G6" s="98" t="s">
        <v>91</v>
      </c>
      <c r="H6" s="99"/>
      <c r="I6" s="98" t="s">
        <v>94</v>
      </c>
      <c r="J6" s="98" t="s">
        <v>91</v>
      </c>
      <c r="K6" s="99"/>
      <c r="L6" s="98" t="s">
        <v>94</v>
      </c>
      <c r="M6" s="98" t="s">
        <v>91</v>
      </c>
      <c r="N6" s="100"/>
      <c r="O6" s="98" t="s">
        <v>94</v>
      </c>
      <c r="P6" s="95" t="s">
        <v>72</v>
      </c>
      <c r="Q6" s="99"/>
      <c r="R6" s="98" t="s">
        <v>94</v>
      </c>
      <c r="S6" s="98" t="s">
        <v>91</v>
      </c>
      <c r="T6" s="99"/>
      <c r="U6" s="98" t="s">
        <v>94</v>
      </c>
      <c r="V6" s="98" t="s">
        <v>91</v>
      </c>
      <c r="W6" s="99"/>
      <c r="X6" s="98" t="s">
        <v>94</v>
      </c>
      <c r="Y6" s="98" t="s">
        <v>91</v>
      </c>
      <c r="Z6" s="100"/>
    </row>
    <row r="7" spans="2:26">
      <c r="B7" s="87"/>
      <c r="C7" s="98"/>
      <c r="D7" s="83">
        <v>50</v>
      </c>
      <c r="E7" s="89">
        <v>60</v>
      </c>
      <c r="F7" s="87"/>
      <c r="G7" s="91">
        <v>50</v>
      </c>
      <c r="H7" s="89">
        <v>60</v>
      </c>
      <c r="I7" s="87"/>
      <c r="J7" s="91">
        <v>50</v>
      </c>
      <c r="K7" s="89">
        <v>60</v>
      </c>
      <c r="L7" s="87"/>
      <c r="M7" s="91">
        <v>50</v>
      </c>
      <c r="N7" s="83">
        <v>60</v>
      </c>
      <c r="O7" s="99"/>
      <c r="P7" s="83">
        <v>50</v>
      </c>
      <c r="Q7" s="89">
        <v>60</v>
      </c>
      <c r="R7" s="87"/>
      <c r="S7" s="91">
        <v>50</v>
      </c>
      <c r="T7" s="89">
        <v>60</v>
      </c>
      <c r="U7" s="87"/>
      <c r="V7" s="91">
        <v>50</v>
      </c>
      <c r="W7" s="89">
        <v>60</v>
      </c>
      <c r="X7" s="87"/>
      <c r="Y7" s="91">
        <v>50</v>
      </c>
      <c r="Z7" s="83">
        <v>60</v>
      </c>
    </row>
    <row r="8" spans="2:26">
      <c r="B8" s="88"/>
      <c r="C8" s="101"/>
      <c r="D8" s="83" t="s">
        <v>88</v>
      </c>
      <c r="E8" s="89" t="s">
        <v>88</v>
      </c>
      <c r="F8" s="88"/>
      <c r="G8" s="91" t="s">
        <v>92</v>
      </c>
      <c r="H8" s="89" t="s">
        <v>92</v>
      </c>
      <c r="I8" s="88"/>
      <c r="J8" s="91" t="s">
        <v>93</v>
      </c>
      <c r="K8" s="89" t="s">
        <v>93</v>
      </c>
      <c r="L8" s="88"/>
      <c r="M8" s="91" t="s">
        <v>79</v>
      </c>
      <c r="N8" s="83" t="s">
        <v>79</v>
      </c>
      <c r="O8" s="102"/>
      <c r="P8" s="83" t="s">
        <v>88</v>
      </c>
      <c r="Q8" s="89" t="s">
        <v>88</v>
      </c>
      <c r="R8" s="88"/>
      <c r="S8" s="91" t="s">
        <v>92</v>
      </c>
      <c r="T8" s="89" t="s">
        <v>92</v>
      </c>
      <c r="U8" s="88"/>
      <c r="V8" s="91" t="s">
        <v>93</v>
      </c>
      <c r="W8" s="89" t="s">
        <v>93</v>
      </c>
      <c r="X8" s="88"/>
      <c r="Y8" s="91" t="s">
        <v>79</v>
      </c>
      <c r="Z8" s="83" t="s">
        <v>79</v>
      </c>
    </row>
    <row r="9" spans="2:26">
      <c r="B9" s="84">
        <v>20</v>
      </c>
      <c r="C9" s="94" t="str">
        <f>IF(ISERROR(INDEX(D9:E9,MATCH($D$3,D$7:E$7,0)))=TRUE,"",INDEX(D9:E9,MATCH($D$3,D$7:E$7,0)))</f>
        <v/>
      </c>
      <c r="D9" s="94">
        <f>'スコットTr容量、インピーダンス'!C8</f>
        <v>1.44</v>
      </c>
      <c r="E9" s="94">
        <f>'スコットTr容量、インピーダンス'!G8</f>
        <v>1.54</v>
      </c>
      <c r="F9" s="94" t="str">
        <f>IF(ISERROR(INDEX(G9:H9,MATCH($D$3,G$7:H$7,0)))=TRUE,"",INDEX(G9:H9,MATCH($D$3,G$7:H$7,0)))</f>
        <v/>
      </c>
      <c r="G9" s="94">
        <f>'スコットTr容量、インピーダンス'!D8</f>
        <v>0.97</v>
      </c>
      <c r="H9" s="94">
        <f>'スコットTr容量、インピーダンス'!H8</f>
        <v>0.96</v>
      </c>
      <c r="I9" s="94" t="str">
        <f>IF(ISERROR(INDEX(J9:K9,MATCH($D$3,J$7:K$7,0)))=TRUE,"",INDEX(J9:K9,MATCH($D$3,J$7:K$7,0)))</f>
        <v/>
      </c>
      <c r="J9" s="94">
        <f>'スコットTr容量、インピーダンス'!E8</f>
        <v>1.74</v>
      </c>
      <c r="K9" s="94">
        <f>'スコットTr容量、インピーダンス'!I8</f>
        <v>1.81</v>
      </c>
      <c r="L9" s="94" t="str">
        <f>IF(ISERROR(INDEX(M9:N9,MATCH($D$3,M$7:N$7,0)))=TRUE,"",INDEX(M9:N9,MATCH($D$3,M$7:N$7,0)))</f>
        <v/>
      </c>
      <c r="M9" s="94">
        <f>'スコットTr容量、インピーダンス'!F8</f>
        <v>1.37</v>
      </c>
      <c r="N9" s="94">
        <f>'スコットTr容量、インピーダンス'!J8</f>
        <v>1.31</v>
      </c>
      <c r="O9" s="94" t="str">
        <f>IF(ISERROR(INDEX(P9:Q9,MATCH($D$3,P$7:Q$7,0)))=TRUE,"",INDEX(P9:Q9,MATCH($D$3,P$7:Q$7,0)))</f>
        <v/>
      </c>
      <c r="P9" s="94">
        <f>'スコットTr容量、インピーダンス'!K8</f>
        <v>1.23</v>
      </c>
      <c r="Q9" s="94">
        <f>'スコットTr容量、インピーダンス'!O8</f>
        <v>1.1499999999999999</v>
      </c>
      <c r="R9" s="94" t="str">
        <f>IF(ISERROR(INDEX(S9:T9,MATCH($D$3,S$7:T$7,0)))=TRUE,"",INDEX(S9:T9,MATCH($D$3,S$7:T$7,0)))</f>
        <v/>
      </c>
      <c r="S9" s="94">
        <f>'スコットTr容量、インピーダンス'!L8</f>
        <v>1.4</v>
      </c>
      <c r="T9" s="94">
        <f>'スコットTr容量、インピーダンス'!P8</f>
        <v>1.79</v>
      </c>
      <c r="U9" s="94" t="str">
        <f>IF(ISERROR(INDEX(V9:W9,MATCH($D$3,V$7:W$7,0)))=TRUE,"",INDEX(V9:W9,MATCH($D$3,V$7:W$7,0)))</f>
        <v/>
      </c>
      <c r="V9" s="94">
        <f>'スコットTr容量、インピーダンス'!M8</f>
        <v>1.86</v>
      </c>
      <c r="W9" s="94">
        <f>'スコットTr容量、インピーダンス'!Q8</f>
        <v>2.13</v>
      </c>
      <c r="X9" s="94" t="str">
        <f>IF(ISERROR(INDEX(Y9:Z9,MATCH($D$3,Y$7:Z$7,0)))=TRUE,"",INDEX(Y9:Z9,MATCH($D$3,Y$7:Z$7,0)))</f>
        <v/>
      </c>
      <c r="Y9" s="94">
        <f>'スコットTr容量、インピーダンス'!N8</f>
        <v>1.28</v>
      </c>
      <c r="Z9" s="94">
        <f>'スコットTr容量、インピーダンス'!R8</f>
        <v>1.1200000000000001</v>
      </c>
    </row>
    <row r="10" spans="2:26">
      <c r="B10" s="84">
        <v>30</v>
      </c>
      <c r="C10" s="94" t="str">
        <f t="shared" ref="C10:C17" si="0">IF(ISERROR(INDEX(D10:E10,MATCH($D$3,D$7:E$7,0)))=TRUE,"",INDEX(D10:E10,MATCH($D$3,D$7:E$7,0)))</f>
        <v/>
      </c>
      <c r="D10" s="94">
        <f>'スコットTr容量、インピーダンス'!C9</f>
        <v>1.36</v>
      </c>
      <c r="E10" s="94">
        <f>'スコットTr容量、インピーダンス'!G9</f>
        <v>1.37</v>
      </c>
      <c r="F10" s="94" t="str">
        <f t="shared" ref="F10:F17" si="1">IF(ISERROR(INDEX(G10:H10,MATCH($D$3,G$7:H$7,0)))=TRUE,"",INDEX(G10:H10,MATCH($D$3,G$7:H$7,0)))</f>
        <v/>
      </c>
      <c r="G10" s="94">
        <f>'スコットTr容量、インピーダンス'!D9</f>
        <v>0.92</v>
      </c>
      <c r="H10" s="94">
        <f>'スコットTr容量、インピーダンス'!H9</f>
        <v>0.99</v>
      </c>
      <c r="I10" s="94" t="str">
        <f t="shared" ref="I10:I17" si="2">IF(ISERROR(INDEX(J10:K10,MATCH($D$3,J$7:K$7,0)))=TRUE,"",INDEX(J10:K10,MATCH($D$3,J$7:K$7,0)))</f>
        <v/>
      </c>
      <c r="J10" s="94">
        <f>'スコットTr容量、インピーダンス'!E9</f>
        <v>1.64</v>
      </c>
      <c r="K10" s="94">
        <f>'スコットTr容量、インピーダンス'!I9</f>
        <v>1.69</v>
      </c>
      <c r="L10" s="94" t="str">
        <f t="shared" ref="L10:L17" si="3">IF(ISERROR(INDEX(M10:N10,MATCH($D$3,M$7:N$7,0)))=TRUE,"",INDEX(M10:N10,MATCH($D$3,M$7:N$7,0)))</f>
        <v/>
      </c>
      <c r="M10" s="94">
        <f>'スコットTr容量、インピーダンス'!F9</f>
        <v>2.9</v>
      </c>
      <c r="N10" s="94">
        <f>'スコットTr容量、インピーダンス'!J9</f>
        <v>2.82</v>
      </c>
      <c r="O10" s="94" t="str">
        <f t="shared" ref="O10:O17" si="4">IF(ISERROR(INDEX(P10:Q10,MATCH($D$3,P$7:Q$7,0)))=TRUE,"",INDEX(P10:Q10,MATCH($D$3,P$7:Q$7,0)))</f>
        <v/>
      </c>
      <c r="P10" s="94">
        <f>'スコットTr容量、インピーダンス'!K9</f>
        <v>1.77</v>
      </c>
      <c r="Q10" s="94">
        <f>'スコットTr容量、インピーダンス'!O9</f>
        <v>1.48</v>
      </c>
      <c r="R10" s="94" t="str">
        <f t="shared" ref="R10:R17" si="5">IF(ISERROR(INDEX(S10:T10,MATCH($D$3,S$7:T$7,0)))=TRUE,"",INDEX(S10:T10,MATCH($D$3,S$7:T$7,0)))</f>
        <v/>
      </c>
      <c r="S10" s="94">
        <f>'スコットTr容量、インピーダンス'!L9</f>
        <v>2.33</v>
      </c>
      <c r="T10" s="94">
        <f>'スコットTr容量、インピーダンス'!P9</f>
        <v>2.3199999999999998</v>
      </c>
      <c r="U10" s="94" t="str">
        <f t="shared" ref="U10:U17" si="6">IF(ISERROR(INDEX(V10:W10,MATCH($D$3,V$7:W$7,0)))=TRUE,"",INDEX(V10:W10,MATCH($D$3,V$7:W$7,0)))</f>
        <v/>
      </c>
      <c r="V10" s="94">
        <f>'スコットTr容量、インピーダンス'!M9</f>
        <v>2.93</v>
      </c>
      <c r="W10" s="94">
        <f>'スコットTr容量、インピーダンス'!Q9</f>
        <v>2.75</v>
      </c>
      <c r="X10" s="94" t="str">
        <f t="shared" ref="X10:X17" si="7">IF(ISERROR(INDEX(Y10:Z10,MATCH($D$3,Y$7:Z$7,0)))=TRUE,"",INDEX(Y10:Z10,MATCH($D$3,Y$7:Z$7,0)))</f>
        <v/>
      </c>
      <c r="Y10" s="94">
        <f>'スコットTr容量、インピーダンス'!N9</f>
        <v>1.63</v>
      </c>
      <c r="Z10" s="94">
        <f>'スコットTr容量、インピーダンス'!R9</f>
        <v>1.73</v>
      </c>
    </row>
    <row r="11" spans="2:26">
      <c r="B11" s="84">
        <v>50</v>
      </c>
      <c r="C11" s="94" t="str">
        <f t="shared" si="0"/>
        <v/>
      </c>
      <c r="D11" s="94">
        <f>'スコットTr容量、インピーダンス'!C10</f>
        <v>1.1399999999999999</v>
      </c>
      <c r="E11" s="94">
        <f>'スコットTr容量、インピーダンス'!G10</f>
        <v>1.1499999999999999</v>
      </c>
      <c r="F11" s="94" t="str">
        <f t="shared" si="1"/>
        <v/>
      </c>
      <c r="G11" s="94">
        <f>'スコットTr容量、インピーダンス'!D10</f>
        <v>0.8</v>
      </c>
      <c r="H11" s="94">
        <f>'スコットTr容量、インピーダンス'!H10</f>
        <v>1.01</v>
      </c>
      <c r="I11" s="94" t="str">
        <f t="shared" si="2"/>
        <v/>
      </c>
      <c r="J11" s="94">
        <f>'スコットTr容量、インピーダンス'!E10</f>
        <v>1.39</v>
      </c>
      <c r="K11" s="94">
        <f>'スコットTr容量、インピーダンス'!I10</f>
        <v>1.53</v>
      </c>
      <c r="L11" s="94" t="str">
        <f t="shared" si="3"/>
        <v/>
      </c>
      <c r="M11" s="94">
        <f>'スコットTr容量、インピーダンス'!F10</f>
        <v>5.13</v>
      </c>
      <c r="N11" s="94">
        <f>'スコットTr容量、インピーダンス'!J10</f>
        <v>4.67</v>
      </c>
      <c r="O11" s="94" t="str">
        <f t="shared" si="4"/>
        <v/>
      </c>
      <c r="P11" s="94">
        <f>'スコットTr容量、インピーダンス'!K10</f>
        <v>1.39</v>
      </c>
      <c r="Q11" s="94">
        <f>'スコットTr容量、インピーダンス'!O10</f>
        <v>1.28</v>
      </c>
      <c r="R11" s="94" t="str">
        <f t="shared" si="5"/>
        <v/>
      </c>
      <c r="S11" s="94">
        <f>'スコットTr容量、インピーダンス'!L10</f>
        <v>1.47</v>
      </c>
      <c r="T11" s="94">
        <f>'スコットTr容量、インピーダンス'!P10</f>
        <v>1.85</v>
      </c>
      <c r="U11" s="94" t="str">
        <f t="shared" si="6"/>
        <v/>
      </c>
      <c r="V11" s="94">
        <f>'スコットTr容量、インピーダンス'!M10</f>
        <v>2.02</v>
      </c>
      <c r="W11" s="94">
        <f>'スコットTr容量、インピーダンス'!Q10</f>
        <v>2.25</v>
      </c>
      <c r="X11" s="94" t="str">
        <f t="shared" si="7"/>
        <v/>
      </c>
      <c r="Y11" s="94">
        <f>'スコットTr容量、インピーダンス'!N10</f>
        <v>3.53</v>
      </c>
      <c r="Z11" s="94">
        <f>'スコットTr容量、インピーダンス'!R10</f>
        <v>3.18</v>
      </c>
    </row>
    <row r="12" spans="2:26">
      <c r="B12" s="84">
        <v>75</v>
      </c>
      <c r="C12" s="94" t="str">
        <f t="shared" si="0"/>
        <v/>
      </c>
      <c r="D12" s="94">
        <f>'スコットTr容量、インピーダンス'!C11</f>
        <v>1.1399999999999999</v>
      </c>
      <c r="E12" s="94">
        <f>'スコットTr容量、インピーダンス'!G11</f>
        <v>1.1299999999999999</v>
      </c>
      <c r="F12" s="94" t="str">
        <f t="shared" si="1"/>
        <v/>
      </c>
      <c r="G12" s="94">
        <f>'スコットTr容量、インピーダンス'!D11</f>
        <v>1.28</v>
      </c>
      <c r="H12" s="94">
        <f>'スコットTr容量、インピーダンス'!H11</f>
        <v>1.58</v>
      </c>
      <c r="I12" s="94" t="str">
        <f t="shared" si="2"/>
        <v/>
      </c>
      <c r="J12" s="94">
        <f>'スコットTr容量、インピーダンス'!E11</f>
        <v>1.71</v>
      </c>
      <c r="K12" s="94">
        <f>'スコットTr容量、インピーダンス'!I11</f>
        <v>1.94</v>
      </c>
      <c r="L12" s="94" t="str">
        <f t="shared" si="3"/>
        <v/>
      </c>
      <c r="M12" s="94">
        <f>'スコットTr容量、インピーダンス'!F11</f>
        <v>6.95</v>
      </c>
      <c r="N12" s="94">
        <f>'スコットTr容量、インピーダンス'!J11</f>
        <v>6.13</v>
      </c>
      <c r="O12" s="94" t="str">
        <f t="shared" si="4"/>
        <v/>
      </c>
      <c r="P12" s="94">
        <f>'スコットTr容量、インピーダンス'!K11</f>
        <v>1.83</v>
      </c>
      <c r="Q12" s="94">
        <f>'スコットTr容量、インピーダンス'!O11</f>
        <v>1.08</v>
      </c>
      <c r="R12" s="94" t="str">
        <f t="shared" si="5"/>
        <v/>
      </c>
      <c r="S12" s="94">
        <f>'スコットTr容量、インピーダンス'!L11</f>
        <v>2.4300000000000002</v>
      </c>
      <c r="T12" s="94">
        <f>'スコットTr容量、インピーダンス'!P11</f>
        <v>2.8</v>
      </c>
      <c r="U12" s="94" t="str">
        <f t="shared" si="6"/>
        <v/>
      </c>
      <c r="V12" s="94">
        <f>'スコットTr容量、インピーダンス'!M11</f>
        <v>3.05</v>
      </c>
      <c r="W12" s="94">
        <f>'スコットTr容量、インピーダンス'!Q11</f>
        <v>3</v>
      </c>
      <c r="X12" s="94" t="str">
        <f t="shared" si="7"/>
        <v/>
      </c>
      <c r="Y12" s="94">
        <f>'スコットTr容量、インピーダンス'!N11</f>
        <v>3.91</v>
      </c>
      <c r="Z12" s="94">
        <f>'スコットTr容量、インピーダンス'!R11</f>
        <v>3.97</v>
      </c>
    </row>
    <row r="13" spans="2:26">
      <c r="B13" s="84">
        <v>100</v>
      </c>
      <c r="C13" s="94" t="str">
        <f t="shared" si="0"/>
        <v/>
      </c>
      <c r="D13" s="94">
        <f>'スコットTr容量、インピーダンス'!C12</f>
        <v>1.1399999999999999</v>
      </c>
      <c r="E13" s="94">
        <f>'スコットTr容量、インピーダンス'!G12</f>
        <v>1.04</v>
      </c>
      <c r="F13" s="94" t="str">
        <f t="shared" si="1"/>
        <v/>
      </c>
      <c r="G13" s="94">
        <f>'スコットTr容量、インピーダンス'!D12</f>
        <v>1.31</v>
      </c>
      <c r="H13" s="94">
        <f>'スコットTr容量、インピーダンス'!H12</f>
        <v>1.46</v>
      </c>
      <c r="I13" s="94" t="str">
        <f t="shared" si="2"/>
        <v/>
      </c>
      <c r="J13" s="94">
        <f>'スコットTr容量、インピーダンス'!E12</f>
        <v>1.74</v>
      </c>
      <c r="K13" s="94">
        <f>'スコットTr容量、インピーダンス'!I12</f>
        <v>1.79</v>
      </c>
      <c r="L13" s="94" t="str">
        <f t="shared" si="3"/>
        <v/>
      </c>
      <c r="M13" s="94">
        <f>'スコットTr容量、インピーダンス'!F12</f>
        <v>10.28</v>
      </c>
      <c r="N13" s="94">
        <f>'スコットTr容量、インピーダンス'!J12</f>
        <v>9.9600000000000009</v>
      </c>
      <c r="O13" s="94" t="str">
        <f t="shared" si="4"/>
        <v/>
      </c>
      <c r="P13" s="94">
        <f>'スコットTr容量、インピーダンス'!K12</f>
        <v>0.88</v>
      </c>
      <c r="Q13" s="94">
        <f>'スコットTr容量、インピーダンス'!O12</f>
        <v>1.41</v>
      </c>
      <c r="R13" s="94" t="str">
        <f t="shared" si="5"/>
        <v/>
      </c>
      <c r="S13" s="94">
        <f>'スコットTr容量、インピーダンス'!L12</f>
        <v>2.06</v>
      </c>
      <c r="T13" s="94">
        <f>'スコットTr容量、インピーダンス'!P12</f>
        <v>1.81</v>
      </c>
      <c r="U13" s="94" t="str">
        <f t="shared" si="6"/>
        <v/>
      </c>
      <c r="V13" s="94">
        <f>'スコットTr容量、インピーダンス'!M12</f>
        <v>2.2400000000000002</v>
      </c>
      <c r="W13" s="94">
        <f>'スコットTr容量、インピーダンス'!Q12</f>
        <v>2.2999999999999998</v>
      </c>
      <c r="X13" s="94" t="str">
        <f t="shared" si="7"/>
        <v/>
      </c>
      <c r="Y13" s="94">
        <f>'スコットTr容量、インピーダンス'!N12</f>
        <v>7.97</v>
      </c>
      <c r="Z13" s="94">
        <f>'スコットTr容量、インピーダンス'!R12</f>
        <v>7.77</v>
      </c>
    </row>
    <row r="14" spans="2:26">
      <c r="B14" s="84">
        <v>150</v>
      </c>
      <c r="C14" s="94" t="str">
        <f t="shared" si="0"/>
        <v/>
      </c>
      <c r="D14" s="94">
        <f>'スコットTr容量、インピーダンス'!C13</f>
        <v>1.07</v>
      </c>
      <c r="E14" s="94">
        <f>'スコットTr容量、インピーダンス'!G13</f>
        <v>1.0900000000000001</v>
      </c>
      <c r="F14" s="94" t="str">
        <f t="shared" si="1"/>
        <v/>
      </c>
      <c r="G14" s="94">
        <f>'スコットTr容量、インピーダンス'!D13</f>
        <v>1.48</v>
      </c>
      <c r="H14" s="94">
        <f>'スコットTr容量、インピーダンス'!H13</f>
        <v>1.52</v>
      </c>
      <c r="I14" s="94" t="str">
        <f t="shared" si="2"/>
        <v/>
      </c>
      <c r="J14" s="94">
        <f>'スコットTr容量、インピーダンス'!E13</f>
        <v>1.83</v>
      </c>
      <c r="K14" s="94">
        <f>'スコットTr容量、インピーダンス'!I13</f>
        <v>1.87</v>
      </c>
      <c r="L14" s="94" t="str">
        <f t="shared" si="3"/>
        <v/>
      </c>
      <c r="M14" s="94">
        <f>'スコットTr容量、インピーダンス'!F13</f>
        <v>13.04</v>
      </c>
      <c r="N14" s="94">
        <f>'スコットTr容量、インピーダンス'!J13</f>
        <v>12.73</v>
      </c>
      <c r="O14" s="94" t="str">
        <f t="shared" si="4"/>
        <v/>
      </c>
      <c r="P14" s="94">
        <f>'スコットTr容量、インピーダンス'!K13</f>
        <v>1.39</v>
      </c>
      <c r="Q14" s="94">
        <f>'スコットTr容量、インピーダンス'!O13</f>
        <v>1.34</v>
      </c>
      <c r="R14" s="94" t="str">
        <f t="shared" si="5"/>
        <v/>
      </c>
      <c r="S14" s="94">
        <f>'スコットTr容量、インピーダンス'!L13</f>
        <v>1.81</v>
      </c>
      <c r="T14" s="94">
        <f>'スコットTr容量、インピーダンス'!P13</f>
        <v>2.12</v>
      </c>
      <c r="U14" s="94" t="str">
        <f t="shared" si="6"/>
        <v/>
      </c>
      <c r="V14" s="94">
        <f>'スコットTr容量、インピーダンス'!M13</f>
        <v>2.29</v>
      </c>
      <c r="W14" s="94">
        <f>'スコットTr容量、インピーダンス'!Q13</f>
        <v>2.5099999999999998</v>
      </c>
      <c r="X14" s="94" t="str">
        <f t="shared" si="7"/>
        <v/>
      </c>
      <c r="Y14" s="94">
        <f>'スコットTr容量、インピーダンス'!N13</f>
        <v>10.41</v>
      </c>
      <c r="Z14" s="94">
        <f>'スコットTr容量、インピーダンス'!R13</f>
        <v>9.5</v>
      </c>
    </row>
    <row r="15" spans="2:26">
      <c r="B15" s="84">
        <v>200</v>
      </c>
      <c r="C15" s="94" t="str">
        <f t="shared" si="0"/>
        <v/>
      </c>
      <c r="D15" s="94">
        <f>'スコットTr容量、インピーダンス'!C14</f>
        <v>1.31</v>
      </c>
      <c r="E15" s="94">
        <f>'スコットTr容量、インピーダンス'!G14</f>
        <v>1.38</v>
      </c>
      <c r="F15" s="94" t="str">
        <f t="shared" si="1"/>
        <v/>
      </c>
      <c r="G15" s="94">
        <f>'スコットTr容量、インピーダンス'!D14</f>
        <v>2.54</v>
      </c>
      <c r="H15" s="94">
        <f>'スコットTr容量、インピーダンス'!H14</f>
        <v>2.9</v>
      </c>
      <c r="I15" s="94" t="str">
        <f t="shared" si="2"/>
        <v/>
      </c>
      <c r="J15" s="94">
        <f>'スコットTr容量、インピーダンス'!E14</f>
        <v>2.86</v>
      </c>
      <c r="K15" s="94">
        <f>'スコットTr容量、インピーダンス'!I14</f>
        <v>3.21</v>
      </c>
      <c r="L15" s="94" t="str">
        <f t="shared" si="3"/>
        <v/>
      </c>
      <c r="M15" s="94">
        <f>'スコットTr容量、インピーダンス'!F14</f>
        <v>12.5</v>
      </c>
      <c r="N15" s="94">
        <f>'スコットTr容量、インピーダンス'!J14</f>
        <v>11.12</v>
      </c>
      <c r="O15" s="94" t="str">
        <f t="shared" si="4"/>
        <v/>
      </c>
      <c r="P15" s="94">
        <f>'スコットTr容量、インピーダンス'!K14</f>
        <v>0.69</v>
      </c>
      <c r="Q15" s="94">
        <f>'スコットTr容量、インピーダンス'!O14</f>
        <v>0.66</v>
      </c>
      <c r="R15" s="94" t="str">
        <f t="shared" si="5"/>
        <v/>
      </c>
      <c r="S15" s="94">
        <f>'スコットTr容量、インピーダンス'!L14</f>
        <v>2.5499999999999998</v>
      </c>
      <c r="T15" s="94">
        <f>'スコットTr容量、インピーダンス'!P14</f>
        <v>3.29</v>
      </c>
      <c r="U15" s="94" t="str">
        <f t="shared" si="6"/>
        <v/>
      </c>
      <c r="V15" s="94">
        <f>'スコットTr容量、インピーダンス'!M14</f>
        <v>2.64</v>
      </c>
      <c r="W15" s="94">
        <f>'スコットTr容量、インピーダンス'!Q14</f>
        <v>3.36</v>
      </c>
      <c r="X15" s="94" t="str">
        <f t="shared" si="7"/>
        <v/>
      </c>
      <c r="Y15" s="94">
        <f>'スコットTr容量、インピーダンス'!N14</f>
        <v>13.52</v>
      </c>
      <c r="Z15" s="94">
        <f>'スコットTr容量、インピーダンス'!R14</f>
        <v>10.64</v>
      </c>
    </row>
    <row r="16" spans="2:26">
      <c r="B16" s="84">
        <v>300</v>
      </c>
      <c r="C16" s="94" t="str">
        <f t="shared" si="0"/>
        <v/>
      </c>
      <c r="D16" s="94">
        <f>'スコットTr容量、インピーダンス'!C15</f>
        <v>1.1399999999999999</v>
      </c>
      <c r="E16" s="94">
        <f>'スコットTr容量、インピーダンス'!G15</f>
        <v>1.05</v>
      </c>
      <c r="F16" s="94" t="str">
        <f t="shared" si="1"/>
        <v/>
      </c>
      <c r="G16" s="94">
        <f>'スコットTr容量、インピーダンス'!D15</f>
        <v>2.92</v>
      </c>
      <c r="H16" s="94">
        <f>'スコットTr容量、インピーダンス'!H15</f>
        <v>4.1500000000000004</v>
      </c>
      <c r="I16" s="94" t="str">
        <f t="shared" si="2"/>
        <v/>
      </c>
      <c r="J16" s="94">
        <f>'スコットTr容量、インピーダンス'!E15</f>
        <v>3.13</v>
      </c>
      <c r="K16" s="94">
        <f>'スコットTr容量、インピーダンス'!I15</f>
        <v>4.28</v>
      </c>
      <c r="L16" s="94" t="str">
        <f t="shared" si="3"/>
        <v/>
      </c>
      <c r="M16" s="94">
        <f>'スコットTr容量、インピーダンス'!F15</f>
        <v>15.19</v>
      </c>
      <c r="N16" s="94">
        <f>'スコットTr容量、インピーダンス'!J15</f>
        <v>11.12</v>
      </c>
      <c r="O16" s="94" t="str">
        <f t="shared" si="4"/>
        <v/>
      </c>
      <c r="P16" s="94">
        <f>'スコットTr容量、インピーダンス'!K15</f>
        <v>1.05</v>
      </c>
      <c r="Q16" s="94">
        <f>'スコットTr容量、インピーダンス'!O15</f>
        <v>0.98</v>
      </c>
      <c r="R16" s="94" t="str">
        <f t="shared" si="5"/>
        <v/>
      </c>
      <c r="S16" s="94">
        <f>'スコットTr容量、インピーダンス'!L15</f>
        <v>3.08</v>
      </c>
      <c r="T16" s="94">
        <f>'スコットTr容量、インピーダンス'!P15</f>
        <v>3.47</v>
      </c>
      <c r="U16" s="94" t="str">
        <f t="shared" si="6"/>
        <v/>
      </c>
      <c r="V16" s="94">
        <f>'スコットTr容量、インピーダンス'!M15</f>
        <v>3.26</v>
      </c>
      <c r="W16" s="94">
        <f>'スコットTr容量、インピーダンス'!Q15</f>
        <v>3.61</v>
      </c>
      <c r="X16" s="94" t="str">
        <f t="shared" si="7"/>
        <v/>
      </c>
      <c r="Y16" s="94">
        <f>'スコットTr容量、インピーダンス'!N15</f>
        <v>14.62</v>
      </c>
      <c r="Z16" s="94">
        <f>'スコットTr容量、インピーダンス'!R15</f>
        <v>13.2</v>
      </c>
    </row>
    <row r="17" spans="2:26">
      <c r="B17" s="84">
        <v>500</v>
      </c>
      <c r="C17" s="94" t="str">
        <f t="shared" si="0"/>
        <v/>
      </c>
      <c r="D17" s="94">
        <f>'スコットTr容量、インピーダンス'!C16</f>
        <v>0</v>
      </c>
      <c r="E17" s="94">
        <f>'スコットTr容量、インピーダンス'!G16</f>
        <v>0</v>
      </c>
      <c r="F17" s="94" t="str">
        <f t="shared" si="1"/>
        <v/>
      </c>
      <c r="G17" s="94">
        <f>'スコットTr容量、インピーダンス'!D16</f>
        <v>0</v>
      </c>
      <c r="H17" s="94">
        <f>'スコットTr容量、インピーダンス'!H16</f>
        <v>0</v>
      </c>
      <c r="I17" s="94" t="str">
        <f t="shared" si="2"/>
        <v/>
      </c>
      <c r="J17" s="94">
        <f>'スコットTr容量、インピーダンス'!E16</f>
        <v>0</v>
      </c>
      <c r="K17" s="94">
        <f>'スコットTr容量、インピーダンス'!I16</f>
        <v>0</v>
      </c>
      <c r="L17" s="94" t="str">
        <f t="shared" si="3"/>
        <v/>
      </c>
      <c r="M17" s="94">
        <f>'スコットTr容量、インピーダンス'!F16</f>
        <v>0</v>
      </c>
      <c r="N17" s="94">
        <f>'スコットTr容量、インピーダンス'!J16</f>
        <v>0</v>
      </c>
      <c r="O17" s="94" t="str">
        <f t="shared" si="4"/>
        <v/>
      </c>
      <c r="P17" s="94">
        <f>'スコットTr容量、インピーダンス'!K16</f>
        <v>0</v>
      </c>
      <c r="Q17" s="94">
        <f>'スコットTr容量、インピーダンス'!O16</f>
        <v>0</v>
      </c>
      <c r="R17" s="94" t="str">
        <f t="shared" si="5"/>
        <v/>
      </c>
      <c r="S17" s="94">
        <f>'スコットTr容量、インピーダンス'!L16</f>
        <v>0</v>
      </c>
      <c r="T17" s="94">
        <f>'スコットTr容量、インピーダンス'!P16</f>
        <v>0</v>
      </c>
      <c r="U17" s="94" t="str">
        <f t="shared" si="6"/>
        <v/>
      </c>
      <c r="V17" s="94">
        <f>'スコットTr容量、インピーダンス'!M16</f>
        <v>0</v>
      </c>
      <c r="W17" s="94">
        <f>'スコットTr容量、インピーダンス'!Q16</f>
        <v>0</v>
      </c>
      <c r="X17" s="94" t="str">
        <f t="shared" si="7"/>
        <v/>
      </c>
      <c r="Y17" s="94">
        <f>'スコットTr容量、インピーダンス'!N16</f>
        <v>0</v>
      </c>
      <c r="Z17" s="94">
        <f>'スコットTr容量、インピーダンス'!R16</f>
        <v>0</v>
      </c>
    </row>
    <row r="18" spans="2:26">
      <c r="B18" s="85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</row>
    <row r="21" spans="2:26">
      <c r="B21" s="82" t="s">
        <v>97</v>
      </c>
      <c r="C21" s="83" t="s">
        <v>103</v>
      </c>
      <c r="D21" s="83" t="str">
        <f>IF('短絡電流（スコットTr）'!$E$5="","",'短絡電流（スコットTr）'!$E$5)</f>
        <v/>
      </c>
    </row>
    <row r="22" spans="2:26">
      <c r="B22" s="86" t="s">
        <v>75</v>
      </c>
      <c r="C22" s="98" t="s">
        <v>102</v>
      </c>
      <c r="D22" s="98" t="s">
        <v>89</v>
      </c>
      <c r="E22" s="97"/>
      <c r="F22" s="95" t="s">
        <v>101</v>
      </c>
      <c r="G22" s="95" t="s">
        <v>89</v>
      </c>
      <c r="H22" s="96"/>
      <c r="I22" s="95" t="s">
        <v>102</v>
      </c>
      <c r="J22" s="95" t="s">
        <v>89</v>
      </c>
      <c r="K22" s="96"/>
      <c r="L22" s="95" t="s">
        <v>102</v>
      </c>
      <c r="M22" s="95" t="s">
        <v>89</v>
      </c>
      <c r="N22" s="97"/>
    </row>
    <row r="23" spans="2:26">
      <c r="B23" s="87" t="s">
        <v>83</v>
      </c>
      <c r="C23" s="98"/>
      <c r="D23" s="83" t="s">
        <v>90</v>
      </c>
      <c r="E23" s="83" t="s">
        <v>74</v>
      </c>
      <c r="F23" s="87"/>
      <c r="G23" s="91" t="s">
        <v>90</v>
      </c>
      <c r="H23" s="89" t="s">
        <v>85</v>
      </c>
      <c r="I23" s="87"/>
      <c r="J23" s="91" t="s">
        <v>90</v>
      </c>
      <c r="K23" s="89" t="s">
        <v>85</v>
      </c>
      <c r="L23" s="87"/>
      <c r="M23" s="91" t="s">
        <v>90</v>
      </c>
      <c r="N23" s="83" t="s">
        <v>85</v>
      </c>
    </row>
    <row r="24" spans="2:26">
      <c r="B24" s="88"/>
      <c r="C24" s="101"/>
      <c r="D24" s="83" t="s">
        <v>95</v>
      </c>
      <c r="E24" s="83" t="s">
        <v>95</v>
      </c>
      <c r="F24" s="88"/>
      <c r="G24" s="91" t="s">
        <v>98</v>
      </c>
      <c r="H24" s="89" t="s">
        <v>98</v>
      </c>
      <c r="I24" s="88"/>
      <c r="J24" s="91" t="s">
        <v>99</v>
      </c>
      <c r="K24" s="89" t="s">
        <v>99</v>
      </c>
      <c r="L24" s="88"/>
      <c r="M24" s="91" t="s">
        <v>100</v>
      </c>
      <c r="N24" s="83" t="s">
        <v>100</v>
      </c>
    </row>
    <row r="25" spans="2:26">
      <c r="B25" s="84">
        <v>20</v>
      </c>
      <c r="C25" s="94" t="str">
        <f t="shared" ref="C25:C33" si="8">IF(ISERROR(INDEX(D25:E25,MATCH($D$21,D$23:E$23,0)))=TRUE,"",INDEX(D25:E25,MATCH($D$21,D$23:E$23,0)))</f>
        <v/>
      </c>
      <c r="D25" s="94" t="str">
        <f t="shared" ref="D25:D33" si="9">C9</f>
        <v/>
      </c>
      <c r="E25" s="94" t="str">
        <f t="shared" ref="E25:E33" si="10">O9</f>
        <v/>
      </c>
      <c r="F25" s="94" t="str">
        <f t="shared" ref="F25:F33" si="11">IF(ISERROR(INDEX(G25:H25,MATCH($D$21,G$23:H$23,0)))=TRUE,"",INDEX(G25:H25,MATCH($D$21,G$23:H$23,0)))</f>
        <v/>
      </c>
      <c r="G25" s="94" t="str">
        <f t="shared" ref="G25:G33" si="12">F9</f>
        <v/>
      </c>
      <c r="H25" s="94" t="str">
        <f t="shared" ref="H25:H33" si="13">R9</f>
        <v/>
      </c>
      <c r="I25" s="94" t="str">
        <f t="shared" ref="I25:I33" si="14">IF(ISERROR(INDEX(J25:K25,MATCH($D$21,J$23:K$23,0)))=TRUE,"",INDEX(J25:K25,MATCH($D$21,J$23:K$23,0)))</f>
        <v/>
      </c>
      <c r="J25" s="94" t="str">
        <f t="shared" ref="J25:J33" si="15">I9</f>
        <v/>
      </c>
      <c r="K25" s="94" t="str">
        <f t="shared" ref="K25:K33" si="16">U9</f>
        <v/>
      </c>
      <c r="L25" s="94" t="str">
        <f t="shared" ref="L25:L33" si="17">IF(ISERROR(INDEX(M25:N25,MATCH($D$21,M$23:N$23,0)))=TRUE,"",INDEX(M25:N25,MATCH($D$21,M$23:N$23,0)))</f>
        <v/>
      </c>
      <c r="M25" s="94" t="str">
        <f>L9</f>
        <v/>
      </c>
      <c r="N25" s="94" t="str">
        <f>X9</f>
        <v/>
      </c>
    </row>
    <row r="26" spans="2:26">
      <c r="B26" s="84">
        <v>30</v>
      </c>
      <c r="C26" s="94" t="str">
        <f t="shared" si="8"/>
        <v/>
      </c>
      <c r="D26" s="94" t="str">
        <f t="shared" si="9"/>
        <v/>
      </c>
      <c r="E26" s="94" t="str">
        <f t="shared" si="10"/>
        <v/>
      </c>
      <c r="F26" s="94" t="str">
        <f t="shared" si="11"/>
        <v/>
      </c>
      <c r="G26" s="94" t="str">
        <f t="shared" si="12"/>
        <v/>
      </c>
      <c r="H26" s="94" t="str">
        <f t="shared" si="13"/>
        <v/>
      </c>
      <c r="I26" s="94" t="str">
        <f t="shared" si="14"/>
        <v/>
      </c>
      <c r="J26" s="94" t="str">
        <f t="shared" si="15"/>
        <v/>
      </c>
      <c r="K26" s="94" t="str">
        <f t="shared" si="16"/>
        <v/>
      </c>
      <c r="L26" s="94" t="str">
        <f t="shared" si="17"/>
        <v/>
      </c>
      <c r="M26" s="94" t="str">
        <f t="shared" ref="M26:M33" si="18">L10</f>
        <v/>
      </c>
      <c r="N26" s="94" t="str">
        <f t="shared" ref="N26:N33" si="19">X10</f>
        <v/>
      </c>
    </row>
    <row r="27" spans="2:26">
      <c r="B27" s="84">
        <v>50</v>
      </c>
      <c r="C27" s="94" t="str">
        <f t="shared" si="8"/>
        <v/>
      </c>
      <c r="D27" s="94" t="str">
        <f t="shared" si="9"/>
        <v/>
      </c>
      <c r="E27" s="94" t="str">
        <f t="shared" si="10"/>
        <v/>
      </c>
      <c r="F27" s="94" t="str">
        <f t="shared" si="11"/>
        <v/>
      </c>
      <c r="G27" s="94" t="str">
        <f t="shared" si="12"/>
        <v/>
      </c>
      <c r="H27" s="94" t="str">
        <f t="shared" si="13"/>
        <v/>
      </c>
      <c r="I27" s="94" t="str">
        <f t="shared" si="14"/>
        <v/>
      </c>
      <c r="J27" s="94" t="str">
        <f t="shared" si="15"/>
        <v/>
      </c>
      <c r="K27" s="94" t="str">
        <f t="shared" si="16"/>
        <v/>
      </c>
      <c r="L27" s="94" t="str">
        <f t="shared" si="17"/>
        <v/>
      </c>
      <c r="M27" s="94" t="str">
        <f t="shared" si="18"/>
        <v/>
      </c>
      <c r="N27" s="94" t="str">
        <f t="shared" si="19"/>
        <v/>
      </c>
    </row>
    <row r="28" spans="2:26">
      <c r="B28" s="84">
        <v>75</v>
      </c>
      <c r="C28" s="94" t="str">
        <f t="shared" si="8"/>
        <v/>
      </c>
      <c r="D28" s="94" t="str">
        <f t="shared" si="9"/>
        <v/>
      </c>
      <c r="E28" s="94" t="str">
        <f t="shared" si="10"/>
        <v/>
      </c>
      <c r="F28" s="94" t="str">
        <f t="shared" si="11"/>
        <v/>
      </c>
      <c r="G28" s="94" t="str">
        <f t="shared" si="12"/>
        <v/>
      </c>
      <c r="H28" s="94" t="str">
        <f t="shared" si="13"/>
        <v/>
      </c>
      <c r="I28" s="94" t="str">
        <f t="shared" si="14"/>
        <v/>
      </c>
      <c r="J28" s="94" t="str">
        <f t="shared" si="15"/>
        <v/>
      </c>
      <c r="K28" s="94" t="str">
        <f t="shared" si="16"/>
        <v/>
      </c>
      <c r="L28" s="94" t="str">
        <f t="shared" si="17"/>
        <v/>
      </c>
      <c r="M28" s="94" t="str">
        <f t="shared" si="18"/>
        <v/>
      </c>
      <c r="N28" s="94" t="str">
        <f t="shared" si="19"/>
        <v/>
      </c>
    </row>
    <row r="29" spans="2:26">
      <c r="B29" s="84">
        <v>100</v>
      </c>
      <c r="C29" s="94" t="str">
        <f t="shared" si="8"/>
        <v/>
      </c>
      <c r="D29" s="94" t="str">
        <f t="shared" si="9"/>
        <v/>
      </c>
      <c r="E29" s="94" t="str">
        <f t="shared" si="10"/>
        <v/>
      </c>
      <c r="F29" s="94" t="str">
        <f t="shared" si="11"/>
        <v/>
      </c>
      <c r="G29" s="94" t="str">
        <f t="shared" si="12"/>
        <v/>
      </c>
      <c r="H29" s="94" t="str">
        <f t="shared" si="13"/>
        <v/>
      </c>
      <c r="I29" s="94" t="str">
        <f t="shared" si="14"/>
        <v/>
      </c>
      <c r="J29" s="94" t="str">
        <f t="shared" si="15"/>
        <v/>
      </c>
      <c r="K29" s="94" t="str">
        <f t="shared" si="16"/>
        <v/>
      </c>
      <c r="L29" s="94" t="str">
        <f t="shared" si="17"/>
        <v/>
      </c>
      <c r="M29" s="94" t="str">
        <f t="shared" si="18"/>
        <v/>
      </c>
      <c r="N29" s="94" t="str">
        <f t="shared" si="19"/>
        <v/>
      </c>
    </row>
    <row r="30" spans="2:26">
      <c r="B30" s="84">
        <v>150</v>
      </c>
      <c r="C30" s="94" t="str">
        <f t="shared" si="8"/>
        <v/>
      </c>
      <c r="D30" s="94" t="str">
        <f t="shared" si="9"/>
        <v/>
      </c>
      <c r="E30" s="94" t="str">
        <f t="shared" si="10"/>
        <v/>
      </c>
      <c r="F30" s="94" t="str">
        <f t="shared" si="11"/>
        <v/>
      </c>
      <c r="G30" s="94" t="str">
        <f t="shared" si="12"/>
        <v/>
      </c>
      <c r="H30" s="94" t="str">
        <f t="shared" si="13"/>
        <v/>
      </c>
      <c r="I30" s="94" t="str">
        <f t="shared" si="14"/>
        <v/>
      </c>
      <c r="J30" s="94" t="str">
        <f t="shared" si="15"/>
        <v/>
      </c>
      <c r="K30" s="94" t="str">
        <f t="shared" si="16"/>
        <v/>
      </c>
      <c r="L30" s="94" t="str">
        <f t="shared" si="17"/>
        <v/>
      </c>
      <c r="M30" s="94" t="str">
        <f t="shared" si="18"/>
        <v/>
      </c>
      <c r="N30" s="94" t="str">
        <f t="shared" si="19"/>
        <v/>
      </c>
    </row>
    <row r="31" spans="2:26">
      <c r="B31" s="84">
        <v>200</v>
      </c>
      <c r="C31" s="94" t="str">
        <f t="shared" si="8"/>
        <v/>
      </c>
      <c r="D31" s="94" t="str">
        <f t="shared" si="9"/>
        <v/>
      </c>
      <c r="E31" s="94" t="str">
        <f t="shared" si="10"/>
        <v/>
      </c>
      <c r="F31" s="94" t="str">
        <f t="shared" si="11"/>
        <v/>
      </c>
      <c r="G31" s="94" t="str">
        <f t="shared" si="12"/>
        <v/>
      </c>
      <c r="H31" s="94" t="str">
        <f t="shared" si="13"/>
        <v/>
      </c>
      <c r="I31" s="94" t="str">
        <f t="shared" si="14"/>
        <v/>
      </c>
      <c r="J31" s="94" t="str">
        <f t="shared" si="15"/>
        <v/>
      </c>
      <c r="K31" s="94" t="str">
        <f t="shared" si="16"/>
        <v/>
      </c>
      <c r="L31" s="94" t="str">
        <f t="shared" si="17"/>
        <v/>
      </c>
      <c r="M31" s="94" t="str">
        <f t="shared" si="18"/>
        <v/>
      </c>
      <c r="N31" s="94" t="str">
        <f t="shared" si="19"/>
        <v/>
      </c>
    </row>
    <row r="32" spans="2:26">
      <c r="B32" s="84">
        <v>300</v>
      </c>
      <c r="C32" s="94" t="str">
        <f t="shared" si="8"/>
        <v/>
      </c>
      <c r="D32" s="94" t="str">
        <f t="shared" si="9"/>
        <v/>
      </c>
      <c r="E32" s="94" t="str">
        <f t="shared" si="10"/>
        <v/>
      </c>
      <c r="F32" s="94" t="str">
        <f t="shared" si="11"/>
        <v/>
      </c>
      <c r="G32" s="94" t="str">
        <f t="shared" si="12"/>
        <v/>
      </c>
      <c r="H32" s="94" t="str">
        <f t="shared" si="13"/>
        <v/>
      </c>
      <c r="I32" s="94" t="str">
        <f t="shared" si="14"/>
        <v/>
      </c>
      <c r="J32" s="94" t="str">
        <f t="shared" si="15"/>
        <v/>
      </c>
      <c r="K32" s="94" t="str">
        <f t="shared" si="16"/>
        <v/>
      </c>
      <c r="L32" s="94" t="str">
        <f t="shared" si="17"/>
        <v/>
      </c>
      <c r="M32" s="94" t="str">
        <f t="shared" si="18"/>
        <v/>
      </c>
      <c r="N32" s="94" t="str">
        <f t="shared" si="19"/>
        <v/>
      </c>
    </row>
    <row r="33" spans="2:14">
      <c r="B33" s="84">
        <v>500</v>
      </c>
      <c r="C33" s="94" t="str">
        <f t="shared" si="8"/>
        <v/>
      </c>
      <c r="D33" s="94" t="str">
        <f t="shared" si="9"/>
        <v/>
      </c>
      <c r="E33" s="94" t="str">
        <f t="shared" si="10"/>
        <v/>
      </c>
      <c r="F33" s="94" t="str">
        <f t="shared" si="11"/>
        <v/>
      </c>
      <c r="G33" s="94" t="str">
        <f t="shared" si="12"/>
        <v/>
      </c>
      <c r="H33" s="94" t="str">
        <f t="shared" si="13"/>
        <v/>
      </c>
      <c r="I33" s="94" t="str">
        <f t="shared" si="14"/>
        <v/>
      </c>
      <c r="J33" s="94" t="str">
        <f t="shared" si="15"/>
        <v/>
      </c>
      <c r="K33" s="94" t="str">
        <f t="shared" si="16"/>
        <v/>
      </c>
      <c r="L33" s="94" t="str">
        <f t="shared" si="17"/>
        <v/>
      </c>
      <c r="M33" s="94" t="str">
        <f t="shared" si="18"/>
        <v/>
      </c>
      <c r="N33" s="94" t="str">
        <f t="shared" si="19"/>
        <v/>
      </c>
    </row>
    <row r="34" spans="2:14">
      <c r="B34" s="85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</row>
  </sheetData>
  <phoneticPr fontId="2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3DEEF-1CD3-4A61-A4CE-4A6272E5020D}">
  <dimension ref="B2:Z34"/>
  <sheetViews>
    <sheetView workbookViewId="0">
      <selection activeCell="B4" sqref="B4"/>
    </sheetView>
  </sheetViews>
  <sheetFormatPr defaultRowHeight="13.5"/>
  <cols>
    <col min="1" max="1" width="9" style="82"/>
    <col min="2" max="26" width="18.625" style="82" customWidth="1"/>
    <col min="27" max="16384" width="9" style="82"/>
  </cols>
  <sheetData>
    <row r="2" spans="2:26">
      <c r="B2" s="82" t="s">
        <v>108</v>
      </c>
    </row>
    <row r="3" spans="2:26">
      <c r="B3" s="82" t="s">
        <v>96</v>
      </c>
      <c r="C3" s="83" t="s">
        <v>72</v>
      </c>
      <c r="D3" s="83" t="str">
        <f>IF('短絡電流 (三相Tr)'!$D$5="","",'短絡電流 (三相Tr)'!$D$5)</f>
        <v/>
      </c>
    </row>
    <row r="4" spans="2:26">
      <c r="B4" s="86" t="s">
        <v>75</v>
      </c>
      <c r="C4" s="95" t="s">
        <v>89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  <c r="O4" s="95" t="s">
        <v>89</v>
      </c>
      <c r="P4" s="96"/>
      <c r="Q4" s="96"/>
      <c r="R4" s="96"/>
      <c r="S4" s="96"/>
      <c r="T4" s="96"/>
      <c r="U4" s="96"/>
      <c r="V4" s="96"/>
      <c r="W4" s="96"/>
      <c r="X4" s="96"/>
      <c r="Y4" s="96"/>
      <c r="Z4" s="97"/>
    </row>
    <row r="5" spans="2:26">
      <c r="B5" s="87" t="s">
        <v>87</v>
      </c>
      <c r="C5" s="101" t="s">
        <v>90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O5" s="101" t="s">
        <v>85</v>
      </c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3"/>
    </row>
    <row r="6" spans="2:26">
      <c r="B6" s="87"/>
      <c r="C6" s="98" t="s">
        <v>94</v>
      </c>
      <c r="D6" s="98" t="s">
        <v>91</v>
      </c>
      <c r="E6" s="99"/>
      <c r="F6" s="98" t="s">
        <v>94</v>
      </c>
      <c r="G6" s="98" t="s">
        <v>91</v>
      </c>
      <c r="H6" s="99"/>
      <c r="I6" s="98" t="s">
        <v>94</v>
      </c>
      <c r="J6" s="98" t="s">
        <v>91</v>
      </c>
      <c r="K6" s="99"/>
      <c r="L6" s="98" t="s">
        <v>94</v>
      </c>
      <c r="M6" s="98" t="s">
        <v>91</v>
      </c>
      <c r="N6" s="100"/>
      <c r="O6" s="98" t="s">
        <v>94</v>
      </c>
      <c r="P6" s="95" t="s">
        <v>72</v>
      </c>
      <c r="Q6" s="99"/>
      <c r="R6" s="98" t="s">
        <v>94</v>
      </c>
      <c r="S6" s="98" t="s">
        <v>91</v>
      </c>
      <c r="T6" s="99"/>
      <c r="U6" s="98" t="s">
        <v>94</v>
      </c>
      <c r="V6" s="98" t="s">
        <v>91</v>
      </c>
      <c r="W6" s="99"/>
      <c r="X6" s="98" t="s">
        <v>94</v>
      </c>
      <c r="Y6" s="98" t="s">
        <v>91</v>
      </c>
      <c r="Z6" s="100"/>
    </row>
    <row r="7" spans="2:26">
      <c r="B7" s="87"/>
      <c r="C7" s="98"/>
      <c r="D7" s="83">
        <v>50</v>
      </c>
      <c r="E7" s="89">
        <v>60</v>
      </c>
      <c r="F7" s="87"/>
      <c r="G7" s="91">
        <v>50</v>
      </c>
      <c r="H7" s="89">
        <v>60</v>
      </c>
      <c r="I7" s="87"/>
      <c r="J7" s="91">
        <v>50</v>
      </c>
      <c r="K7" s="89">
        <v>60</v>
      </c>
      <c r="L7" s="87"/>
      <c r="M7" s="91">
        <v>50</v>
      </c>
      <c r="N7" s="83">
        <v>60</v>
      </c>
      <c r="O7" s="99"/>
      <c r="P7" s="83">
        <v>50</v>
      </c>
      <c r="Q7" s="89">
        <v>60</v>
      </c>
      <c r="R7" s="87"/>
      <c r="S7" s="91">
        <v>50</v>
      </c>
      <c r="T7" s="89">
        <v>60</v>
      </c>
      <c r="U7" s="87"/>
      <c r="V7" s="91">
        <v>50</v>
      </c>
      <c r="W7" s="89">
        <v>60</v>
      </c>
      <c r="X7" s="87"/>
      <c r="Y7" s="91">
        <v>50</v>
      </c>
      <c r="Z7" s="83">
        <v>60</v>
      </c>
    </row>
    <row r="8" spans="2:26">
      <c r="B8" s="88"/>
      <c r="C8" s="101"/>
      <c r="D8" s="83" t="s">
        <v>88</v>
      </c>
      <c r="E8" s="89" t="s">
        <v>88</v>
      </c>
      <c r="F8" s="88"/>
      <c r="G8" s="91" t="s">
        <v>92</v>
      </c>
      <c r="H8" s="89" t="s">
        <v>92</v>
      </c>
      <c r="I8" s="88"/>
      <c r="J8" s="91" t="s">
        <v>93</v>
      </c>
      <c r="K8" s="89" t="s">
        <v>93</v>
      </c>
      <c r="L8" s="88"/>
      <c r="M8" s="91" t="s">
        <v>79</v>
      </c>
      <c r="N8" s="83" t="s">
        <v>79</v>
      </c>
      <c r="O8" s="102"/>
      <c r="P8" s="83" t="s">
        <v>88</v>
      </c>
      <c r="Q8" s="89" t="s">
        <v>88</v>
      </c>
      <c r="R8" s="88"/>
      <c r="S8" s="91" t="s">
        <v>92</v>
      </c>
      <c r="T8" s="89" t="s">
        <v>92</v>
      </c>
      <c r="U8" s="88"/>
      <c r="V8" s="91" t="s">
        <v>93</v>
      </c>
      <c r="W8" s="89" t="s">
        <v>93</v>
      </c>
      <c r="X8" s="88"/>
      <c r="Y8" s="91" t="s">
        <v>79</v>
      </c>
      <c r="Z8" s="83" t="s">
        <v>79</v>
      </c>
    </row>
    <row r="9" spans="2:26">
      <c r="B9" s="84">
        <v>20</v>
      </c>
      <c r="C9" s="94" t="str">
        <f>IF(ISERROR(INDEX(D9:E9,MATCH($D$3,D$7:E$7,0)))=TRUE,"",INDEX(D9:E9,MATCH($D$3,D$7:E$7,0)))</f>
        <v/>
      </c>
      <c r="D9" s="94">
        <f>'三相Tr容量、インピーダンス'!C8</f>
        <v>1.59</v>
      </c>
      <c r="E9" s="94">
        <f>'三相Tr容量、インピーダンス'!G8</f>
        <v>1.48</v>
      </c>
      <c r="F9" s="94" t="str">
        <f>IF(ISERROR(INDEX(G9:H9,MATCH($D$3,G$7:H$7,0)))=TRUE,"",INDEX(G9:H9,MATCH($D$3,G$7:H$7,0)))</f>
        <v/>
      </c>
      <c r="G9" s="94">
        <f>'三相Tr容量、インピーダンス'!D8</f>
        <v>0.86</v>
      </c>
      <c r="H9" s="94">
        <f>'三相Tr容量、インピーダンス'!H8</f>
        <v>0.93</v>
      </c>
      <c r="I9" s="94" t="str">
        <f>IF(ISERROR(INDEX(J9:K9,MATCH($D$3,J$7:K$7,0)))=TRUE,"",INDEX(J9:K9,MATCH($D$3,J$7:K$7,0)))</f>
        <v/>
      </c>
      <c r="J9" s="94">
        <f>'三相Tr容量、インピーダンス'!E8</f>
        <v>1.81</v>
      </c>
      <c r="K9" s="94">
        <f>'三相Tr容量、インピーダンス'!I8</f>
        <v>1.75</v>
      </c>
      <c r="L9" s="94" t="str">
        <f>IF(ISERROR(INDEX(M9:N9,MATCH($D$3,M$7:N$7,0)))=TRUE,"",INDEX(M9:N9,MATCH($D$3,M$7:N$7,0)))</f>
        <v/>
      </c>
      <c r="M9" s="94">
        <f>'三相Tr容量、インピーダンス'!F8</f>
        <v>3.04</v>
      </c>
      <c r="N9" s="94">
        <f>'三相Tr容量、インピーダンス'!J8</f>
        <v>3.15</v>
      </c>
      <c r="O9" s="94" t="str">
        <f>IF(ISERROR(INDEX(P9:Q9,MATCH($D$3,P$7:Q$7,0)))=TRUE,"",INDEX(P9:Q9,MATCH($D$3,P$7:Q$7,0)))</f>
        <v/>
      </c>
      <c r="P9" s="94">
        <f>'三相Tr容量、インピーダンス'!K8</f>
        <v>0.63</v>
      </c>
      <c r="Q9" s="94">
        <f>'三相Tr容量、インピーダンス'!O8</f>
        <v>0.59</v>
      </c>
      <c r="R9" s="94" t="str">
        <f>IF(ISERROR(INDEX(S9:T9,MATCH($D$3,S$7:T$7,0)))=TRUE,"",INDEX(S9:T9,MATCH($D$3,S$7:T$7,0)))</f>
        <v/>
      </c>
      <c r="S9" s="94">
        <f>'三相Tr容量、インピーダンス'!L8</f>
        <v>1.34</v>
      </c>
      <c r="T9" s="94">
        <f>'三相Tr容量、インピーダンス'!P8</f>
        <v>1.51</v>
      </c>
      <c r="U9" s="94" t="str">
        <f>IF(ISERROR(INDEX(V9:W9,MATCH($D$3,V$7:W$7,0)))=TRUE,"",INDEX(V9:W9,MATCH($D$3,V$7:W$7,0)))</f>
        <v/>
      </c>
      <c r="V9" s="94">
        <f>'三相Tr容量、インピーダンス'!M8</f>
        <v>1.48</v>
      </c>
      <c r="W9" s="94">
        <f>'三相Tr容量、インピーダンス'!Q8</f>
        <v>1.62</v>
      </c>
      <c r="X9" s="94" t="str">
        <f>IF(ISERROR(INDEX(Y9:Z9,MATCH($D$3,Y$7:Z$7,0)))=TRUE,"",INDEX(Y9:Z9,MATCH($D$3,Y$7:Z$7,0)))</f>
        <v/>
      </c>
      <c r="Y9" s="94">
        <f>'三相Tr容量、インピーダンス'!N8</f>
        <v>3.71</v>
      </c>
      <c r="Z9" s="94">
        <f>'三相Tr容量、インピーダンス'!R8</f>
        <v>3.39</v>
      </c>
    </row>
    <row r="10" spans="2:26">
      <c r="B10" s="84">
        <v>30</v>
      </c>
      <c r="C10" s="94" t="str">
        <f t="shared" ref="C10:C17" si="0">IF(ISERROR(INDEX(D10:E10,MATCH($D$3,D$7:E$7,0)))=TRUE,"",INDEX(D10:E10,MATCH($D$3,D$7:E$7,0)))</f>
        <v/>
      </c>
      <c r="D10" s="94">
        <f>'三相Tr容量、インピーダンス'!C9</f>
        <v>1.51</v>
      </c>
      <c r="E10" s="94">
        <f>'三相Tr容量、インピーダンス'!G9</f>
        <v>1.37</v>
      </c>
      <c r="F10" s="94" t="str">
        <f t="shared" ref="F10:F17" si="1">IF(ISERROR(INDEX(G10:H10,MATCH($D$3,G$7:H$7,0)))=TRUE,"",INDEX(G10:H10,MATCH($D$3,G$7:H$7,0)))</f>
        <v/>
      </c>
      <c r="G10" s="94">
        <f>'三相Tr容量、インピーダンス'!D9</f>
        <v>1.1000000000000001</v>
      </c>
      <c r="H10" s="94">
        <f>'三相Tr容量、インピーダンス'!H9</f>
        <v>1.37</v>
      </c>
      <c r="I10" s="94" t="str">
        <f t="shared" ref="I10:I17" si="2">IF(ISERROR(INDEX(J10:K10,MATCH($D$3,J$7:K$7,0)))=TRUE,"",INDEX(J10:K10,MATCH($D$3,J$7:K$7,0)))</f>
        <v/>
      </c>
      <c r="J10" s="94">
        <f>'三相Tr容量、インピーダンス'!E9</f>
        <v>1.87</v>
      </c>
      <c r="K10" s="94">
        <f>'三相Tr容量、インピーダンス'!I9</f>
        <v>1.94</v>
      </c>
      <c r="L10" s="94" t="str">
        <f t="shared" ref="L10:L17" si="3">IF(ISERROR(INDEX(M10:N10,MATCH($D$3,M$7:N$7,0)))=TRUE,"",INDEX(M10:N10,MATCH($D$3,M$7:N$7,0)))</f>
        <v/>
      </c>
      <c r="M10" s="94">
        <f>'三相Tr容量、インピーダンス'!F9</f>
        <v>4.4000000000000004</v>
      </c>
      <c r="N10" s="94">
        <f>'三相Tr容量、インピーダンス'!J9</f>
        <v>4.26</v>
      </c>
      <c r="O10" s="94" t="str">
        <f t="shared" ref="O10:O17" si="4">IF(ISERROR(INDEX(P10:Q10,MATCH($D$3,P$7:Q$7,0)))=TRUE,"",INDEX(P10:Q10,MATCH($D$3,P$7:Q$7,0)))</f>
        <v/>
      </c>
      <c r="P10" s="94">
        <f>'三相Tr容量、インピーダンス'!K9</f>
        <v>0.94</v>
      </c>
      <c r="Q10" s="94">
        <f>'三相Tr容量、インピーダンス'!O9</f>
        <v>0.89</v>
      </c>
      <c r="R10" s="94" t="str">
        <f t="shared" ref="R10:R17" si="5">IF(ISERROR(INDEX(S10:T10,MATCH($D$3,S$7:T$7,0)))=TRUE,"",INDEX(S10:T10,MATCH($D$3,S$7:T$7,0)))</f>
        <v/>
      </c>
      <c r="S10" s="94">
        <f>'三相Tr容量、インピーダンス'!L9</f>
        <v>2.0099999999999998</v>
      </c>
      <c r="T10" s="94">
        <f>'三相Tr容量、インピーダンス'!P9</f>
        <v>2.27</v>
      </c>
      <c r="U10" s="94" t="str">
        <f t="shared" ref="U10:U17" si="6">IF(ISERROR(INDEX(V10:W10,MATCH($D$3,V$7:W$7,0)))=TRUE,"",INDEX(V10:W10,MATCH($D$3,V$7:W$7,0)))</f>
        <v/>
      </c>
      <c r="V10" s="94">
        <f>'三相Tr容量、インピーダンス'!M9</f>
        <v>2.21</v>
      </c>
      <c r="W10" s="94">
        <f>'三相Tr容量、インピーダンス'!Q9</f>
        <v>2.4300000000000002</v>
      </c>
      <c r="X10" s="94" t="str">
        <f t="shared" ref="X10:X17" si="7">IF(ISERROR(INDEX(Y10:Z10,MATCH($D$3,Y$7:Z$7,0)))=TRUE,"",INDEX(Y10:Z10,MATCH($D$3,Y$7:Z$7,0)))</f>
        <v/>
      </c>
      <c r="Y10" s="94">
        <f>'三相Tr容量、インピーダンス'!N9</f>
        <v>3.72</v>
      </c>
      <c r="Z10" s="94">
        <f>'三相Tr容量、インピーダンス'!R9</f>
        <v>3.39</v>
      </c>
    </row>
    <row r="11" spans="2:26">
      <c r="B11" s="84">
        <v>50</v>
      </c>
      <c r="C11" s="94" t="str">
        <f t="shared" si="0"/>
        <v/>
      </c>
      <c r="D11" s="94">
        <f>'三相Tr容量、インピーダンス'!C10</f>
        <v>1.39</v>
      </c>
      <c r="E11" s="94">
        <f>'三相Tr容量、インピーダンス'!G10</f>
        <v>1.39</v>
      </c>
      <c r="F11" s="94" t="str">
        <f t="shared" si="1"/>
        <v/>
      </c>
      <c r="G11" s="94">
        <f>'三相Tr容量、インピーダンス'!D10</f>
        <v>1.27</v>
      </c>
      <c r="H11" s="94">
        <f>'三相Tr容量、インピーダンス'!H10</f>
        <v>1.52</v>
      </c>
      <c r="I11" s="94" t="str">
        <f t="shared" si="2"/>
        <v/>
      </c>
      <c r="J11" s="94">
        <f>'三相Tr容量、インピーダンス'!E10</f>
        <v>1.89</v>
      </c>
      <c r="K11" s="94">
        <f>'三相Tr容量、インピーダンス'!I10</f>
        <v>2.0699999999999998</v>
      </c>
      <c r="L11" s="94" t="str">
        <f t="shared" si="3"/>
        <v/>
      </c>
      <c r="M11" s="94">
        <f>'三相Tr容量、インピーダンス'!F10</f>
        <v>7.29</v>
      </c>
      <c r="N11" s="94">
        <f>'三相Tr容量、インピーダンス'!J10</f>
        <v>6.66</v>
      </c>
      <c r="O11" s="94" t="str">
        <f t="shared" si="4"/>
        <v/>
      </c>
      <c r="P11" s="94">
        <f>'三相Tr容量、インピーダンス'!K10</f>
        <v>1.57</v>
      </c>
      <c r="Q11" s="94">
        <f>'三相Tr容量、インピーダンス'!O10</f>
        <v>1.47</v>
      </c>
      <c r="R11" s="94" t="str">
        <f t="shared" si="5"/>
        <v/>
      </c>
      <c r="S11" s="94">
        <f>'三相Tr容量、インピーダンス'!L10</f>
        <v>3.33</v>
      </c>
      <c r="T11" s="94">
        <f>'三相Tr容量、インピーダンス'!P10</f>
        <v>3.77</v>
      </c>
      <c r="U11" s="94" t="str">
        <f t="shared" si="6"/>
        <v/>
      </c>
      <c r="V11" s="94">
        <f>'三相Tr容量、インピーダンス'!M10</f>
        <v>3.68</v>
      </c>
      <c r="W11" s="94">
        <f>'三相Tr容量、インピーダンス'!Q10</f>
        <v>4.05</v>
      </c>
      <c r="X11" s="94" t="str">
        <f t="shared" si="7"/>
        <v/>
      </c>
      <c r="Y11" s="94">
        <f>'三相Tr容量、インピーダンス'!N10</f>
        <v>3.73</v>
      </c>
      <c r="Z11" s="94">
        <f>'三相Tr容量、インピーダンス'!R10</f>
        <v>3.39</v>
      </c>
    </row>
    <row r="12" spans="2:26">
      <c r="B12" s="84">
        <v>75</v>
      </c>
      <c r="C12" s="94" t="str">
        <f t="shared" si="0"/>
        <v/>
      </c>
      <c r="D12" s="94">
        <f>'三相Tr容量、インピーダンス'!C11</f>
        <v>1.23</v>
      </c>
      <c r="E12" s="94">
        <f>'三相Tr容量、インピーダンス'!G11</f>
        <v>1.24</v>
      </c>
      <c r="F12" s="94" t="str">
        <f t="shared" si="1"/>
        <v/>
      </c>
      <c r="G12" s="94">
        <f>'三相Tr容量、インピーダンス'!D11</f>
        <v>1.47</v>
      </c>
      <c r="H12" s="94">
        <f>'三相Tr容量、インピーダンス'!H11</f>
        <v>1.76</v>
      </c>
      <c r="I12" s="94" t="str">
        <f t="shared" si="2"/>
        <v/>
      </c>
      <c r="J12" s="94">
        <f>'三相Tr容量、インピーダンス'!E11</f>
        <v>1.92</v>
      </c>
      <c r="K12" s="94">
        <f>'三相Tr容量、インピーダンス'!I11</f>
        <v>2.15</v>
      </c>
      <c r="L12" s="94" t="str">
        <f t="shared" si="3"/>
        <v/>
      </c>
      <c r="M12" s="94">
        <f>'三相Tr容量、インピーダンス'!F11</f>
        <v>10.77</v>
      </c>
      <c r="N12" s="94">
        <f>'三相Tr容量、インピーダンス'!J11</f>
        <v>9.59</v>
      </c>
      <c r="O12" s="94" t="str">
        <f t="shared" si="4"/>
        <v/>
      </c>
      <c r="P12" s="94">
        <f>'三相Tr容量、インピーダンス'!K11</f>
        <v>1.26</v>
      </c>
      <c r="Q12" s="94">
        <f>'三相Tr容量、インピーダンス'!O11</f>
        <v>1.2</v>
      </c>
      <c r="R12" s="94" t="str">
        <f t="shared" si="5"/>
        <v/>
      </c>
      <c r="S12" s="94">
        <f>'三相Tr容量、インピーダンス'!L11</f>
        <v>3.25</v>
      </c>
      <c r="T12" s="94">
        <f>'三相Tr容量、インピーダンス'!P11</f>
        <v>3.7</v>
      </c>
      <c r="U12" s="94" t="str">
        <f t="shared" si="6"/>
        <v/>
      </c>
      <c r="V12" s="94">
        <f>'三相Tr容量、インピーダンス'!M11</f>
        <v>3.49</v>
      </c>
      <c r="W12" s="94">
        <f>'三相Tr容量、インピーダンス'!Q11</f>
        <v>3.89</v>
      </c>
      <c r="X12" s="94" t="str">
        <f t="shared" si="7"/>
        <v/>
      </c>
      <c r="Y12" s="94">
        <f>'三相Tr容量、インピーダンス'!N11</f>
        <v>5.91</v>
      </c>
      <c r="Z12" s="94">
        <f>'三相Tr容量、インピーダンス'!R11</f>
        <v>5.3</v>
      </c>
    </row>
    <row r="13" spans="2:26">
      <c r="B13" s="84">
        <v>100</v>
      </c>
      <c r="C13" s="94" t="str">
        <f t="shared" si="0"/>
        <v/>
      </c>
      <c r="D13" s="94">
        <f>'三相Tr容量、インピーダンス'!C12</f>
        <v>0.95</v>
      </c>
      <c r="E13" s="94">
        <f>'三相Tr容量、インピーダンス'!G12</f>
        <v>0.9</v>
      </c>
      <c r="F13" s="94" t="str">
        <f t="shared" si="1"/>
        <v/>
      </c>
      <c r="G13" s="94">
        <f>'三相Tr容量、インピーダンス'!D12</f>
        <v>1.94</v>
      </c>
      <c r="H13" s="94">
        <f>'三相Tr容量、インピーダンス'!H12</f>
        <v>2.21</v>
      </c>
      <c r="I13" s="94" t="str">
        <f t="shared" si="2"/>
        <v/>
      </c>
      <c r="J13" s="94">
        <f>'三相Tr容量、インピーダンス'!E12</f>
        <v>2.16</v>
      </c>
      <c r="K13" s="94">
        <f>'三相Tr容量、インピーダンス'!I12</f>
        <v>2.39</v>
      </c>
      <c r="L13" s="94" t="str">
        <f t="shared" si="3"/>
        <v/>
      </c>
      <c r="M13" s="94">
        <f>'三相Tr容量、インピーダンス'!F12</f>
        <v>12.73</v>
      </c>
      <c r="N13" s="94">
        <f>'三相Tr容量、インピーダンス'!J12</f>
        <v>11.52</v>
      </c>
      <c r="O13" s="94" t="str">
        <f t="shared" si="4"/>
        <v/>
      </c>
      <c r="P13" s="94">
        <f>'三相Tr容量、インピーダンス'!K12</f>
        <v>1.08</v>
      </c>
      <c r="Q13" s="94">
        <f>'三相Tr容量、インピーダンス'!O12</f>
        <v>1.06</v>
      </c>
      <c r="R13" s="94" t="str">
        <f t="shared" si="5"/>
        <v/>
      </c>
      <c r="S13" s="94">
        <f>'三相Tr容量、インピーダンス'!L12</f>
        <v>3.68</v>
      </c>
      <c r="T13" s="94">
        <f>'三相Tr容量、インピーダンス'!P12</f>
        <v>4.22</v>
      </c>
      <c r="U13" s="94" t="str">
        <f t="shared" si="6"/>
        <v/>
      </c>
      <c r="V13" s="94">
        <f>'三相Tr容量、インピーダンス'!M12</f>
        <v>3.84</v>
      </c>
      <c r="W13" s="94">
        <f>'三相Tr容量、インピーダンス'!Q12</f>
        <v>4.3499999999999996</v>
      </c>
      <c r="X13" s="94" t="str">
        <f t="shared" si="7"/>
        <v/>
      </c>
      <c r="Y13" s="94">
        <f>'三相Tr容量、インピーダンス'!N12</f>
        <v>7.17</v>
      </c>
      <c r="Z13" s="94">
        <f>'三相Tr容量、インピーダンス'!R12</f>
        <v>6.32</v>
      </c>
    </row>
    <row r="14" spans="2:26">
      <c r="B14" s="84">
        <v>150</v>
      </c>
      <c r="C14" s="94" t="str">
        <f t="shared" si="0"/>
        <v/>
      </c>
      <c r="D14" s="94">
        <f>'三相Tr容量、インピーダンス'!C13</f>
        <v>0.94</v>
      </c>
      <c r="E14" s="94">
        <f>'三相Tr容量、インピーダンス'!G13</f>
        <v>0.98</v>
      </c>
      <c r="F14" s="94" t="str">
        <f t="shared" si="1"/>
        <v/>
      </c>
      <c r="G14" s="94">
        <f>'三相Tr容量、インピーダンス'!D13</f>
        <v>2.08</v>
      </c>
      <c r="H14" s="94">
        <f>'三相Tr容量、インピーダンス'!H13</f>
        <v>2.4300000000000002</v>
      </c>
      <c r="I14" s="94" t="str">
        <f t="shared" si="2"/>
        <v/>
      </c>
      <c r="J14" s="94">
        <f>'三相Tr容量、インピーダンス'!E13</f>
        <v>2.2799999999999998</v>
      </c>
      <c r="K14" s="94">
        <f>'三相Tr容量、インピーダンス'!I13</f>
        <v>2.62</v>
      </c>
      <c r="L14" s="94" t="str">
        <f t="shared" si="3"/>
        <v/>
      </c>
      <c r="M14" s="94">
        <f>'三相Tr容量、インピーダンス'!F13</f>
        <v>18.07</v>
      </c>
      <c r="N14" s="94">
        <f>'三相Tr容量、インピーダンス'!J13</f>
        <v>15.74</v>
      </c>
      <c r="O14" s="94" t="str">
        <f t="shared" si="4"/>
        <v/>
      </c>
      <c r="P14" s="94">
        <f>'三相Tr容量、インピーダンス'!K13</f>
        <v>0.9</v>
      </c>
      <c r="Q14" s="94">
        <f>'三相Tr容量、インピーダンス'!O13</f>
        <v>0.84</v>
      </c>
      <c r="R14" s="94" t="str">
        <f t="shared" si="5"/>
        <v/>
      </c>
      <c r="S14" s="94">
        <f>'三相Tr容量、インピーダンス'!L13</f>
        <v>3.49</v>
      </c>
      <c r="T14" s="94">
        <f>'三相Tr容量、インピーダンス'!P13</f>
        <v>3.84</v>
      </c>
      <c r="U14" s="94" t="str">
        <f t="shared" si="6"/>
        <v/>
      </c>
      <c r="V14" s="94">
        <f>'三相Tr容量、インピーダンス'!M13</f>
        <v>3.61</v>
      </c>
      <c r="W14" s="94">
        <f>'三相Tr容量、インピーダンス'!Q13</f>
        <v>3.93</v>
      </c>
      <c r="X14" s="94" t="str">
        <f t="shared" si="7"/>
        <v/>
      </c>
      <c r="Y14" s="94">
        <f>'三相Tr容量、インピーダンス'!N13</f>
        <v>11.44</v>
      </c>
      <c r="Z14" s="94">
        <f>'三相Tr容量、インピーダンス'!R13</f>
        <v>10.5</v>
      </c>
    </row>
    <row r="15" spans="2:26">
      <c r="B15" s="84">
        <v>200</v>
      </c>
      <c r="C15" s="94" t="str">
        <f t="shared" si="0"/>
        <v/>
      </c>
      <c r="D15" s="94">
        <f>'三相Tr容量、インピーダンス'!C14</f>
        <v>0.82</v>
      </c>
      <c r="E15" s="94">
        <f>'三相Tr容量、インピーダンス'!G14</f>
        <v>0.82</v>
      </c>
      <c r="F15" s="94" t="str">
        <f t="shared" si="1"/>
        <v/>
      </c>
      <c r="G15" s="94">
        <f>'三相Tr容量、インピーダンス'!D14</f>
        <v>2.35</v>
      </c>
      <c r="H15" s="94">
        <f>'三相Tr容量、インピーダンス'!H14</f>
        <v>2.8</v>
      </c>
      <c r="I15" s="94" t="str">
        <f t="shared" si="2"/>
        <v/>
      </c>
      <c r="J15" s="94">
        <f>'三相Tr容量、インピーダンス'!E14</f>
        <v>2.4900000000000002</v>
      </c>
      <c r="K15" s="94">
        <f>'三相Tr容量、インピーダンス'!I14</f>
        <v>2.92</v>
      </c>
      <c r="L15" s="94" t="str">
        <f t="shared" si="3"/>
        <v/>
      </c>
      <c r="M15" s="94">
        <f>'三相Tr容量、インピーダンス'!F14</f>
        <v>22.09</v>
      </c>
      <c r="N15" s="94">
        <f>'三相Tr容量、インピーダンス'!J14</f>
        <v>18.850000000000001</v>
      </c>
      <c r="O15" s="94" t="str">
        <f t="shared" si="4"/>
        <v/>
      </c>
      <c r="P15" s="94">
        <f>'三相Tr容量、インピーダンス'!K14</f>
        <v>0.92</v>
      </c>
      <c r="Q15" s="94">
        <f>'三相Tr容量、インピーダンス'!O14</f>
        <v>0.81</v>
      </c>
      <c r="R15" s="94" t="str">
        <f t="shared" si="5"/>
        <v/>
      </c>
      <c r="S15" s="94">
        <f>'三相Tr容量、インピーダンス'!L14</f>
        <v>3.97</v>
      </c>
      <c r="T15" s="94">
        <f>'三相Tr容量、インピーダンス'!P14</f>
        <v>4.63</v>
      </c>
      <c r="U15" s="94" t="str">
        <f t="shared" si="6"/>
        <v/>
      </c>
      <c r="V15" s="94">
        <f>'三相Tr容量、インピーダンス'!M14</f>
        <v>4.08</v>
      </c>
      <c r="W15" s="94">
        <f>'三相Tr容量、インピーダンス'!Q14</f>
        <v>4.7</v>
      </c>
      <c r="X15" s="94" t="str">
        <f t="shared" si="7"/>
        <v/>
      </c>
      <c r="Y15" s="94">
        <f>'三相Tr容量、インピーダンス'!N14</f>
        <v>13.49</v>
      </c>
      <c r="Z15" s="94">
        <f>'三相Tr容量、インピーダンス'!R14</f>
        <v>11.71</v>
      </c>
    </row>
    <row r="16" spans="2:26">
      <c r="B16" s="84">
        <v>300</v>
      </c>
      <c r="C16" s="94" t="str">
        <f t="shared" si="0"/>
        <v/>
      </c>
      <c r="D16" s="94">
        <f>'三相Tr容量、インピーダンス'!C15</f>
        <v>0.69</v>
      </c>
      <c r="E16" s="94">
        <f>'三相Tr容量、インピーダンス'!G15</f>
        <v>0.69</v>
      </c>
      <c r="F16" s="94" t="str">
        <f t="shared" si="1"/>
        <v/>
      </c>
      <c r="G16" s="94">
        <f>'三相Tr容量、インピーダンス'!D15</f>
        <v>2.4900000000000002</v>
      </c>
      <c r="H16" s="94">
        <f>'三相Tr容量、インピーダンス'!H15</f>
        <v>3</v>
      </c>
      <c r="I16" s="94" t="str">
        <f t="shared" si="2"/>
        <v/>
      </c>
      <c r="J16" s="94">
        <f>'三相Tr容量、インピーダンス'!E15</f>
        <v>2.58</v>
      </c>
      <c r="K16" s="94">
        <f>'三相Tr容量、インピーダンス'!I15</f>
        <v>3.08</v>
      </c>
      <c r="L16" s="94" t="str">
        <f t="shared" si="3"/>
        <v/>
      </c>
      <c r="M16" s="94">
        <f>'三相Tr容量、インピーダンス'!F15</f>
        <v>31.92</v>
      </c>
      <c r="N16" s="94">
        <f>'三相Tr容量、インピーダンス'!J15</f>
        <v>26.79</v>
      </c>
      <c r="O16" s="94" t="str">
        <f t="shared" si="4"/>
        <v/>
      </c>
      <c r="P16" s="94">
        <f>'三相Tr容量、インピーダンス'!K15</f>
        <v>0.74</v>
      </c>
      <c r="Q16" s="94">
        <f>'三相Tr容量、インピーダンス'!O15</f>
        <v>0.7</v>
      </c>
      <c r="R16" s="94" t="str">
        <f t="shared" si="5"/>
        <v/>
      </c>
      <c r="S16" s="94">
        <f>'三相Tr容量、インピーダンス'!L15</f>
        <v>4.08</v>
      </c>
      <c r="T16" s="94">
        <f>'三相Tr容量、インピーダンス'!P15</f>
        <v>4.54</v>
      </c>
      <c r="U16" s="94" t="str">
        <f t="shared" si="6"/>
        <v/>
      </c>
      <c r="V16" s="94">
        <f>'三相Tr容量、インピーダンス'!M15</f>
        <v>4.1500000000000004</v>
      </c>
      <c r="W16" s="94">
        <f>'三相Tr容量、インピーダンス'!Q15</f>
        <v>4.59</v>
      </c>
      <c r="X16" s="94" t="str">
        <f t="shared" si="7"/>
        <v/>
      </c>
      <c r="Y16" s="94">
        <f>'三相Tr容量、インピーダンス'!N15</f>
        <v>19.89</v>
      </c>
      <c r="Z16" s="94">
        <f>'三相Tr容量、インピーダンス'!R15</f>
        <v>17.96</v>
      </c>
    </row>
    <row r="17" spans="2:26">
      <c r="B17" s="84">
        <v>500</v>
      </c>
      <c r="C17" s="94" t="str">
        <f t="shared" si="0"/>
        <v/>
      </c>
      <c r="D17" s="94">
        <f>'三相Tr容量、インピーダンス'!C16</f>
        <v>0.52</v>
      </c>
      <c r="E17" s="94">
        <f>'三相Tr容量、インピーダンス'!G16</f>
        <v>0.57999999999999996</v>
      </c>
      <c r="F17" s="94" t="str">
        <f t="shared" si="1"/>
        <v/>
      </c>
      <c r="G17" s="94">
        <f>'三相Tr容量、インピーダンス'!D16</f>
        <v>3.18</v>
      </c>
      <c r="H17" s="94">
        <f>'三相Tr容量、インピーダンス'!H16</f>
        <v>3.8</v>
      </c>
      <c r="I17" s="94" t="str">
        <f t="shared" si="2"/>
        <v/>
      </c>
      <c r="J17" s="94">
        <f>'三相Tr容量、インピーダンス'!E16</f>
        <v>3.23</v>
      </c>
      <c r="K17" s="94">
        <f>'三相Tr容量、インピーダンス'!I16</f>
        <v>3.84</v>
      </c>
      <c r="L17" s="94" t="str">
        <f t="shared" si="3"/>
        <v/>
      </c>
      <c r="M17" s="94">
        <f>'三相Tr容量、インピーダンス'!F16</f>
        <v>42.61</v>
      </c>
      <c r="N17" s="94">
        <f>'三相Tr容量、インピーダンス'!J16</f>
        <v>35.76</v>
      </c>
      <c r="O17" s="94" t="str">
        <f t="shared" si="4"/>
        <v/>
      </c>
      <c r="P17" s="94">
        <f>'三相Tr容量、インピーダンス'!K16</f>
        <v>0.65</v>
      </c>
      <c r="Q17" s="94">
        <f>'三相Tr容量、インピーダンス'!O16</f>
        <v>0.69</v>
      </c>
      <c r="R17" s="94" t="str">
        <f t="shared" si="5"/>
        <v/>
      </c>
      <c r="S17" s="94">
        <f>'三相Tr容量、インピーダンス'!L16</f>
        <v>4.5599999999999996</v>
      </c>
      <c r="T17" s="94">
        <f>'三相Tr容量、インピーダンス'!P16</f>
        <v>5.47</v>
      </c>
      <c r="U17" s="94" t="str">
        <f t="shared" si="6"/>
        <v/>
      </c>
      <c r="V17" s="94">
        <f>'三相Tr容量、インピーダンス'!M16</f>
        <v>4.6100000000000003</v>
      </c>
      <c r="W17" s="94">
        <f>'三相Tr容量、インピーダンス'!Q16</f>
        <v>5.51</v>
      </c>
      <c r="X17" s="94" t="str">
        <f t="shared" si="7"/>
        <v/>
      </c>
      <c r="Y17" s="94">
        <f>'三相Tr容量、インピーダンス'!N16</f>
        <v>29.85</v>
      </c>
      <c r="Z17" s="94">
        <f>'三相Tr容量、インピーダンス'!R16</f>
        <v>24.93</v>
      </c>
    </row>
    <row r="18" spans="2:26">
      <c r="B18" s="85">
        <v>750</v>
      </c>
      <c r="C18" s="94" t="str">
        <f t="shared" ref="C18" si="8">IF(ISERROR(INDEX(D18:E18,MATCH($D$3,D$7:E$7,0)))=TRUE,"",INDEX(D18:E18,MATCH($D$3,D$7:E$7,0)))</f>
        <v/>
      </c>
      <c r="D18" s="94">
        <f>'三相Tr容量、インピーダンス'!C17</f>
        <v>0.77</v>
      </c>
      <c r="E18" s="94">
        <f>'三相Tr容量、インピーダンス'!G17</f>
        <v>0.63</v>
      </c>
      <c r="F18" s="94" t="str">
        <f t="shared" ref="F18" si="9">IF(ISERROR(INDEX(G18:H18,MATCH($D$3,G$7:H$7,0)))=TRUE,"",INDEX(G18:H18,MATCH($D$3,G$7:H$7,0)))</f>
        <v/>
      </c>
      <c r="G18" s="94">
        <f>'三相Tr容量、インピーダンス'!D17</f>
        <v>3.66</v>
      </c>
      <c r="H18" s="94">
        <f>'三相Tr容量、インピーダンス'!H17</f>
        <v>3.55</v>
      </c>
      <c r="I18" s="94" t="str">
        <f t="shared" ref="I18" si="10">IF(ISERROR(INDEX(J18:K18,MATCH($D$3,J$7:K$7,0)))=TRUE,"",INDEX(J18:K18,MATCH($D$3,J$7:K$7,0)))</f>
        <v/>
      </c>
      <c r="J18" s="94">
        <f>'三相Tr容量、インピーダンス'!E17</f>
        <v>3.74</v>
      </c>
      <c r="K18" s="94">
        <f>'三相Tr容量、インピーダンス'!I17</f>
        <v>3.61</v>
      </c>
      <c r="L18" s="94" t="str">
        <f t="shared" ref="L18" si="11">IF(ISERROR(INDEX(M18:N18,MATCH($D$3,M$7:N$7,0)))=TRUE,"",INDEX(M18:N18,MATCH($D$3,M$7:N$7,0)))</f>
        <v/>
      </c>
      <c r="M18" s="94">
        <f>'三相Tr容量、インピーダンス'!F17</f>
        <v>55.13</v>
      </c>
      <c r="N18" s="94">
        <f>'三相Tr容量、インピーダンス'!J17</f>
        <v>57.19</v>
      </c>
      <c r="O18" s="94" t="str">
        <f t="shared" ref="O18" si="12">IF(ISERROR(INDEX(P18:Q18,MATCH($D$3,P$7:Q$7,0)))=TRUE,"",INDEX(P18:Q18,MATCH($D$3,P$7:Q$7,0)))</f>
        <v/>
      </c>
      <c r="P18" s="94">
        <f>'三相Tr容量、インピーダンス'!K17</f>
        <v>0.61</v>
      </c>
      <c r="Q18" s="94">
        <f>'三相Tr容量、インピーダンス'!O17</f>
        <v>0.64</v>
      </c>
      <c r="R18" s="94" t="str">
        <f t="shared" ref="R18" si="13">IF(ISERROR(INDEX(S18:T18,MATCH($D$3,S$7:T$7,0)))=TRUE,"",INDEX(S18:T18,MATCH($D$3,S$7:T$7,0)))</f>
        <v/>
      </c>
      <c r="S18" s="94">
        <f>'三相Tr容量、インピーダンス'!L17</f>
        <v>4.79</v>
      </c>
      <c r="T18" s="94">
        <f>'三相Tr容量、インピーダンス'!P17</f>
        <v>5.75</v>
      </c>
      <c r="U18" s="94" t="str">
        <f t="shared" ref="U18" si="14">IF(ISERROR(INDEX(V18:W18,MATCH($D$3,V$7:W$7,0)))=TRUE,"",INDEX(V18:W18,MATCH($D$3,V$7:W$7,0)))</f>
        <v/>
      </c>
      <c r="V18" s="94">
        <f>'三相Tr容量、インピーダンス'!M17</f>
        <v>4.83</v>
      </c>
      <c r="W18" s="94">
        <f>'三相Tr容量、インピーダンス'!Q17</f>
        <v>5.79</v>
      </c>
      <c r="X18" s="94" t="str">
        <f t="shared" ref="X18" si="15">IF(ISERROR(INDEX(Y18:Z18,MATCH($D$3,Y$7:Z$7,0)))=TRUE,"",INDEX(Y18:Z18,MATCH($D$3,Y$7:Z$7,0)))</f>
        <v/>
      </c>
      <c r="Y18" s="94">
        <f>'三相Tr容量、インピーダンス'!N17</f>
        <v>42.7</v>
      </c>
      <c r="Z18" s="94">
        <f>'三相Tr容量、インピーダンス'!R17</f>
        <v>35.64</v>
      </c>
    </row>
    <row r="21" spans="2:26">
      <c r="B21" s="82" t="s">
        <v>97</v>
      </c>
      <c r="C21" s="83" t="s">
        <v>103</v>
      </c>
      <c r="D21" s="83" t="str">
        <f>IF('短絡電流 (三相Tr)'!$E$5="","",'短絡電流 (三相Tr)'!$E$5)</f>
        <v/>
      </c>
    </row>
    <row r="22" spans="2:26">
      <c r="B22" s="86" t="s">
        <v>75</v>
      </c>
      <c r="C22" s="98" t="s">
        <v>102</v>
      </c>
      <c r="D22" s="98" t="s">
        <v>89</v>
      </c>
      <c r="E22" s="97"/>
      <c r="F22" s="95" t="s">
        <v>101</v>
      </c>
      <c r="G22" s="95" t="s">
        <v>89</v>
      </c>
      <c r="H22" s="96"/>
      <c r="I22" s="95" t="s">
        <v>102</v>
      </c>
      <c r="J22" s="95" t="s">
        <v>89</v>
      </c>
      <c r="K22" s="96"/>
      <c r="L22" s="95" t="s">
        <v>102</v>
      </c>
      <c r="M22" s="95" t="s">
        <v>89</v>
      </c>
      <c r="N22" s="97"/>
    </row>
    <row r="23" spans="2:26">
      <c r="B23" s="87" t="s">
        <v>87</v>
      </c>
      <c r="C23" s="98"/>
      <c r="D23" s="83" t="s">
        <v>90</v>
      </c>
      <c r="E23" s="83" t="s">
        <v>74</v>
      </c>
      <c r="F23" s="87"/>
      <c r="G23" s="91" t="s">
        <v>90</v>
      </c>
      <c r="H23" s="89" t="s">
        <v>85</v>
      </c>
      <c r="I23" s="87"/>
      <c r="J23" s="91" t="s">
        <v>90</v>
      </c>
      <c r="K23" s="89" t="s">
        <v>85</v>
      </c>
      <c r="L23" s="87"/>
      <c r="M23" s="91" t="s">
        <v>90</v>
      </c>
      <c r="N23" s="83" t="s">
        <v>85</v>
      </c>
    </row>
    <row r="24" spans="2:26">
      <c r="B24" s="88"/>
      <c r="C24" s="101"/>
      <c r="D24" s="83" t="s">
        <v>95</v>
      </c>
      <c r="E24" s="83" t="s">
        <v>95</v>
      </c>
      <c r="F24" s="88"/>
      <c r="G24" s="91" t="s">
        <v>98</v>
      </c>
      <c r="H24" s="89" t="s">
        <v>98</v>
      </c>
      <c r="I24" s="88"/>
      <c r="J24" s="91" t="s">
        <v>99</v>
      </c>
      <c r="K24" s="89" t="s">
        <v>99</v>
      </c>
      <c r="L24" s="88"/>
      <c r="M24" s="91" t="s">
        <v>100</v>
      </c>
      <c r="N24" s="83" t="s">
        <v>100</v>
      </c>
    </row>
    <row r="25" spans="2:26">
      <c r="B25" s="84">
        <v>20</v>
      </c>
      <c r="C25" s="94" t="str">
        <f t="shared" ref="C25:C34" si="16">IF(ISERROR(INDEX(D25:E25,MATCH($D$21,D$23:E$23,0)))=TRUE,"",INDEX(D25:E25,MATCH($D$21,D$23:E$23,0)))</f>
        <v/>
      </c>
      <c r="D25" s="94" t="str">
        <f t="shared" ref="D25:D34" si="17">C9</f>
        <v/>
      </c>
      <c r="E25" s="94" t="str">
        <f t="shared" ref="E25:E34" si="18">O9</f>
        <v/>
      </c>
      <c r="F25" s="94" t="str">
        <f t="shared" ref="F25:F34" si="19">IF(ISERROR(INDEX(G25:H25,MATCH($D$21,G$23:H$23,0)))=TRUE,"",INDEX(G25:H25,MATCH($D$21,G$23:H$23,0)))</f>
        <v/>
      </c>
      <c r="G25" s="94" t="str">
        <f t="shared" ref="G25:G34" si="20">F9</f>
        <v/>
      </c>
      <c r="H25" s="94" t="str">
        <f t="shared" ref="H25:H34" si="21">R9</f>
        <v/>
      </c>
      <c r="I25" s="94" t="str">
        <f t="shared" ref="I25:I34" si="22">IF(ISERROR(INDEX(J25:K25,MATCH($D$21,J$23:K$23,0)))=TRUE,"",INDEX(J25:K25,MATCH($D$21,J$23:K$23,0)))</f>
        <v/>
      </c>
      <c r="J25" s="94" t="str">
        <f t="shared" ref="J25:J34" si="23">I9</f>
        <v/>
      </c>
      <c r="K25" s="94" t="str">
        <f t="shared" ref="K25:K34" si="24">U9</f>
        <v/>
      </c>
      <c r="L25" s="94" t="str">
        <f t="shared" ref="L25:L34" si="25">IF(ISERROR(INDEX(M25:N25,MATCH($D$21,M$23:N$23,0)))=TRUE,"",INDEX(M25:N25,MATCH($D$21,M$23:N$23,0)))</f>
        <v/>
      </c>
      <c r="M25" s="94" t="str">
        <f t="shared" ref="M25:M34" si="26">L9</f>
        <v/>
      </c>
      <c r="N25" s="94" t="str">
        <f t="shared" ref="N25:N33" si="27">X9</f>
        <v/>
      </c>
    </row>
    <row r="26" spans="2:26">
      <c r="B26" s="84">
        <v>30</v>
      </c>
      <c r="C26" s="94" t="str">
        <f t="shared" si="16"/>
        <v/>
      </c>
      <c r="D26" s="94" t="str">
        <f t="shared" si="17"/>
        <v/>
      </c>
      <c r="E26" s="94" t="str">
        <f t="shared" si="18"/>
        <v/>
      </c>
      <c r="F26" s="94" t="str">
        <f t="shared" si="19"/>
        <v/>
      </c>
      <c r="G26" s="94" t="str">
        <f t="shared" si="20"/>
        <v/>
      </c>
      <c r="H26" s="94" t="str">
        <f t="shared" si="21"/>
        <v/>
      </c>
      <c r="I26" s="94" t="str">
        <f t="shared" si="22"/>
        <v/>
      </c>
      <c r="J26" s="94" t="str">
        <f t="shared" si="23"/>
        <v/>
      </c>
      <c r="K26" s="94" t="str">
        <f t="shared" si="24"/>
        <v/>
      </c>
      <c r="L26" s="94" t="str">
        <f t="shared" si="25"/>
        <v/>
      </c>
      <c r="M26" s="94" t="str">
        <f t="shared" si="26"/>
        <v/>
      </c>
      <c r="N26" s="94" t="str">
        <f t="shared" si="27"/>
        <v/>
      </c>
    </row>
    <row r="27" spans="2:26">
      <c r="B27" s="84">
        <v>50</v>
      </c>
      <c r="C27" s="94" t="str">
        <f t="shared" si="16"/>
        <v/>
      </c>
      <c r="D27" s="94" t="str">
        <f t="shared" si="17"/>
        <v/>
      </c>
      <c r="E27" s="94" t="str">
        <f t="shared" si="18"/>
        <v/>
      </c>
      <c r="F27" s="94" t="str">
        <f t="shared" si="19"/>
        <v/>
      </c>
      <c r="G27" s="94" t="str">
        <f t="shared" si="20"/>
        <v/>
      </c>
      <c r="H27" s="94" t="str">
        <f t="shared" si="21"/>
        <v/>
      </c>
      <c r="I27" s="94" t="str">
        <f t="shared" si="22"/>
        <v/>
      </c>
      <c r="J27" s="94" t="str">
        <f t="shared" si="23"/>
        <v/>
      </c>
      <c r="K27" s="94" t="str">
        <f t="shared" si="24"/>
        <v/>
      </c>
      <c r="L27" s="94" t="str">
        <f t="shared" si="25"/>
        <v/>
      </c>
      <c r="M27" s="94" t="str">
        <f t="shared" si="26"/>
        <v/>
      </c>
      <c r="N27" s="94" t="str">
        <f t="shared" si="27"/>
        <v/>
      </c>
    </row>
    <row r="28" spans="2:26">
      <c r="B28" s="84">
        <v>75</v>
      </c>
      <c r="C28" s="94" t="str">
        <f t="shared" si="16"/>
        <v/>
      </c>
      <c r="D28" s="94" t="str">
        <f t="shared" si="17"/>
        <v/>
      </c>
      <c r="E28" s="94" t="str">
        <f t="shared" si="18"/>
        <v/>
      </c>
      <c r="F28" s="94" t="str">
        <f t="shared" si="19"/>
        <v/>
      </c>
      <c r="G28" s="94" t="str">
        <f t="shared" si="20"/>
        <v/>
      </c>
      <c r="H28" s="94" t="str">
        <f t="shared" si="21"/>
        <v/>
      </c>
      <c r="I28" s="94" t="str">
        <f t="shared" si="22"/>
        <v/>
      </c>
      <c r="J28" s="94" t="str">
        <f t="shared" si="23"/>
        <v/>
      </c>
      <c r="K28" s="94" t="str">
        <f t="shared" si="24"/>
        <v/>
      </c>
      <c r="L28" s="94" t="str">
        <f t="shared" si="25"/>
        <v/>
      </c>
      <c r="M28" s="94" t="str">
        <f t="shared" si="26"/>
        <v/>
      </c>
      <c r="N28" s="94" t="str">
        <f t="shared" si="27"/>
        <v/>
      </c>
    </row>
    <row r="29" spans="2:26">
      <c r="B29" s="84">
        <v>100</v>
      </c>
      <c r="C29" s="94" t="str">
        <f t="shared" si="16"/>
        <v/>
      </c>
      <c r="D29" s="94" t="str">
        <f t="shared" si="17"/>
        <v/>
      </c>
      <c r="E29" s="94" t="str">
        <f t="shared" si="18"/>
        <v/>
      </c>
      <c r="F29" s="94" t="str">
        <f t="shared" si="19"/>
        <v/>
      </c>
      <c r="G29" s="94" t="str">
        <f t="shared" si="20"/>
        <v/>
      </c>
      <c r="H29" s="94" t="str">
        <f t="shared" si="21"/>
        <v/>
      </c>
      <c r="I29" s="94" t="str">
        <f t="shared" si="22"/>
        <v/>
      </c>
      <c r="J29" s="94" t="str">
        <f t="shared" si="23"/>
        <v/>
      </c>
      <c r="K29" s="94" t="str">
        <f t="shared" si="24"/>
        <v/>
      </c>
      <c r="L29" s="94" t="str">
        <f t="shared" si="25"/>
        <v/>
      </c>
      <c r="M29" s="94" t="str">
        <f t="shared" si="26"/>
        <v/>
      </c>
      <c r="N29" s="94" t="str">
        <f t="shared" si="27"/>
        <v/>
      </c>
    </row>
    <row r="30" spans="2:26">
      <c r="B30" s="84">
        <v>150</v>
      </c>
      <c r="C30" s="94" t="str">
        <f t="shared" si="16"/>
        <v/>
      </c>
      <c r="D30" s="94" t="str">
        <f t="shared" si="17"/>
        <v/>
      </c>
      <c r="E30" s="94" t="str">
        <f t="shared" si="18"/>
        <v/>
      </c>
      <c r="F30" s="94" t="str">
        <f t="shared" si="19"/>
        <v/>
      </c>
      <c r="G30" s="94" t="str">
        <f t="shared" si="20"/>
        <v/>
      </c>
      <c r="H30" s="94" t="str">
        <f t="shared" si="21"/>
        <v/>
      </c>
      <c r="I30" s="94" t="str">
        <f t="shared" si="22"/>
        <v/>
      </c>
      <c r="J30" s="94" t="str">
        <f t="shared" si="23"/>
        <v/>
      </c>
      <c r="K30" s="94" t="str">
        <f t="shared" si="24"/>
        <v/>
      </c>
      <c r="L30" s="94" t="str">
        <f t="shared" si="25"/>
        <v/>
      </c>
      <c r="M30" s="94" t="str">
        <f t="shared" si="26"/>
        <v/>
      </c>
      <c r="N30" s="94" t="str">
        <f t="shared" si="27"/>
        <v/>
      </c>
    </row>
    <row r="31" spans="2:26">
      <c r="B31" s="84">
        <v>200</v>
      </c>
      <c r="C31" s="94" t="str">
        <f t="shared" si="16"/>
        <v/>
      </c>
      <c r="D31" s="94" t="str">
        <f t="shared" si="17"/>
        <v/>
      </c>
      <c r="E31" s="94" t="str">
        <f t="shared" si="18"/>
        <v/>
      </c>
      <c r="F31" s="94" t="str">
        <f t="shared" si="19"/>
        <v/>
      </c>
      <c r="G31" s="94" t="str">
        <f t="shared" si="20"/>
        <v/>
      </c>
      <c r="H31" s="94" t="str">
        <f t="shared" si="21"/>
        <v/>
      </c>
      <c r="I31" s="94" t="str">
        <f t="shared" si="22"/>
        <v/>
      </c>
      <c r="J31" s="94" t="str">
        <f t="shared" si="23"/>
        <v/>
      </c>
      <c r="K31" s="94" t="str">
        <f t="shared" si="24"/>
        <v/>
      </c>
      <c r="L31" s="94" t="str">
        <f t="shared" si="25"/>
        <v/>
      </c>
      <c r="M31" s="94" t="str">
        <f t="shared" si="26"/>
        <v/>
      </c>
      <c r="N31" s="94" t="str">
        <f t="shared" si="27"/>
        <v/>
      </c>
    </row>
    <row r="32" spans="2:26">
      <c r="B32" s="84">
        <v>300</v>
      </c>
      <c r="C32" s="94" t="str">
        <f t="shared" si="16"/>
        <v/>
      </c>
      <c r="D32" s="94" t="str">
        <f t="shared" si="17"/>
        <v/>
      </c>
      <c r="E32" s="94" t="str">
        <f t="shared" si="18"/>
        <v/>
      </c>
      <c r="F32" s="94" t="str">
        <f t="shared" si="19"/>
        <v/>
      </c>
      <c r="G32" s="94" t="str">
        <f t="shared" si="20"/>
        <v/>
      </c>
      <c r="H32" s="94" t="str">
        <f t="shared" si="21"/>
        <v/>
      </c>
      <c r="I32" s="94" t="str">
        <f t="shared" si="22"/>
        <v/>
      </c>
      <c r="J32" s="94" t="str">
        <f t="shared" si="23"/>
        <v/>
      </c>
      <c r="K32" s="94" t="str">
        <f t="shared" si="24"/>
        <v/>
      </c>
      <c r="L32" s="94" t="str">
        <f t="shared" si="25"/>
        <v/>
      </c>
      <c r="M32" s="94" t="str">
        <f t="shared" si="26"/>
        <v/>
      </c>
      <c r="N32" s="94" t="str">
        <f t="shared" si="27"/>
        <v/>
      </c>
    </row>
    <row r="33" spans="2:14">
      <c r="B33" s="84">
        <v>500</v>
      </c>
      <c r="C33" s="94" t="str">
        <f t="shared" si="16"/>
        <v/>
      </c>
      <c r="D33" s="94" t="str">
        <f t="shared" si="17"/>
        <v/>
      </c>
      <c r="E33" s="94" t="str">
        <f t="shared" si="18"/>
        <v/>
      </c>
      <c r="F33" s="94" t="str">
        <f t="shared" si="19"/>
        <v/>
      </c>
      <c r="G33" s="94" t="str">
        <f t="shared" si="20"/>
        <v/>
      </c>
      <c r="H33" s="94" t="str">
        <f t="shared" si="21"/>
        <v/>
      </c>
      <c r="I33" s="94" t="str">
        <f t="shared" si="22"/>
        <v/>
      </c>
      <c r="J33" s="94" t="str">
        <f t="shared" si="23"/>
        <v/>
      </c>
      <c r="K33" s="94" t="str">
        <f t="shared" si="24"/>
        <v/>
      </c>
      <c r="L33" s="94" t="str">
        <f t="shared" si="25"/>
        <v/>
      </c>
      <c r="M33" s="94" t="str">
        <f t="shared" si="26"/>
        <v/>
      </c>
      <c r="N33" s="94" t="str">
        <f t="shared" si="27"/>
        <v/>
      </c>
    </row>
    <row r="34" spans="2:14">
      <c r="B34" s="85">
        <v>750</v>
      </c>
      <c r="C34" s="94" t="str">
        <f t="shared" si="16"/>
        <v/>
      </c>
      <c r="D34" s="94" t="str">
        <f t="shared" si="17"/>
        <v/>
      </c>
      <c r="E34" s="94" t="str">
        <f t="shared" si="18"/>
        <v/>
      </c>
      <c r="F34" s="94" t="str">
        <f t="shared" si="19"/>
        <v/>
      </c>
      <c r="G34" s="94" t="str">
        <f t="shared" si="20"/>
        <v/>
      </c>
      <c r="H34" s="94" t="str">
        <f t="shared" si="21"/>
        <v/>
      </c>
      <c r="I34" s="94" t="str">
        <f t="shared" si="22"/>
        <v/>
      </c>
      <c r="J34" s="94" t="str">
        <f t="shared" si="23"/>
        <v/>
      </c>
      <c r="K34" s="94" t="str">
        <f t="shared" si="24"/>
        <v/>
      </c>
      <c r="L34" s="94" t="str">
        <f t="shared" si="25"/>
        <v/>
      </c>
      <c r="M34" s="94" t="str">
        <f t="shared" si="26"/>
        <v/>
      </c>
      <c r="N34" s="94" t="str">
        <f t="shared" ref="N34" si="28">X18</f>
        <v/>
      </c>
    </row>
  </sheetData>
  <phoneticPr fontId="2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E3F27-76A3-4D0B-A47A-F8A468D033C6}">
  <dimension ref="B2:R17"/>
  <sheetViews>
    <sheetView workbookViewId="0">
      <selection activeCell="B3" sqref="B3"/>
    </sheetView>
  </sheetViews>
  <sheetFormatPr defaultRowHeight="13.5"/>
  <cols>
    <col min="1" max="1" width="9" style="82"/>
    <col min="2" max="18" width="18.625" style="82" customWidth="1"/>
    <col min="19" max="16384" width="9" style="82"/>
  </cols>
  <sheetData>
    <row r="2" spans="2:18">
      <c r="B2" s="82" t="s">
        <v>81</v>
      </c>
    </row>
    <row r="3" spans="2:18">
      <c r="B3" s="86" t="s">
        <v>75</v>
      </c>
      <c r="C3" s="89" t="s">
        <v>84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2:18">
      <c r="B4" s="87" t="s">
        <v>83</v>
      </c>
      <c r="C4" s="89" t="s">
        <v>73</v>
      </c>
      <c r="D4" s="90" t="s">
        <v>73</v>
      </c>
      <c r="E4" s="90" t="s">
        <v>73</v>
      </c>
      <c r="F4" s="91" t="s">
        <v>73</v>
      </c>
      <c r="G4" s="89" t="s">
        <v>73</v>
      </c>
      <c r="H4" s="90" t="s">
        <v>73</v>
      </c>
      <c r="I4" s="90" t="s">
        <v>73</v>
      </c>
      <c r="J4" s="91" t="s">
        <v>73</v>
      </c>
      <c r="K4" s="89" t="s">
        <v>74</v>
      </c>
      <c r="L4" s="90" t="s">
        <v>85</v>
      </c>
      <c r="M4" s="90" t="s">
        <v>85</v>
      </c>
      <c r="N4" s="91" t="s">
        <v>85</v>
      </c>
      <c r="O4" s="89" t="s">
        <v>85</v>
      </c>
      <c r="P4" s="90" t="s">
        <v>85</v>
      </c>
      <c r="Q4" s="90" t="s">
        <v>85</v>
      </c>
      <c r="R4" s="91" t="s">
        <v>85</v>
      </c>
    </row>
    <row r="5" spans="2:18">
      <c r="B5" s="87"/>
      <c r="C5" s="89" t="s">
        <v>72</v>
      </c>
      <c r="D5" s="90"/>
      <c r="E5" s="90"/>
      <c r="F5" s="90"/>
      <c r="G5" s="90"/>
      <c r="H5" s="90"/>
      <c r="I5" s="90"/>
      <c r="J5" s="91"/>
      <c r="K5" s="89" t="s">
        <v>72</v>
      </c>
      <c r="L5" s="90"/>
      <c r="M5" s="90"/>
      <c r="N5" s="90"/>
      <c r="O5" s="90"/>
      <c r="P5" s="90"/>
      <c r="Q5" s="90"/>
      <c r="R5" s="91"/>
    </row>
    <row r="6" spans="2:18">
      <c r="B6" s="87"/>
      <c r="C6" s="89">
        <v>50</v>
      </c>
      <c r="D6" s="90">
        <v>50</v>
      </c>
      <c r="E6" s="90">
        <v>50</v>
      </c>
      <c r="F6" s="91">
        <v>50</v>
      </c>
      <c r="G6" s="89">
        <v>60</v>
      </c>
      <c r="H6" s="90">
        <v>60</v>
      </c>
      <c r="I6" s="90">
        <v>60</v>
      </c>
      <c r="J6" s="91">
        <v>60</v>
      </c>
      <c r="K6" s="89">
        <v>50</v>
      </c>
      <c r="L6" s="90">
        <v>50</v>
      </c>
      <c r="M6" s="90">
        <v>50</v>
      </c>
      <c r="N6" s="91">
        <v>50</v>
      </c>
      <c r="O6" s="89">
        <v>60</v>
      </c>
      <c r="P6" s="90">
        <v>60</v>
      </c>
      <c r="Q6" s="90">
        <v>60</v>
      </c>
      <c r="R6" s="91">
        <v>60</v>
      </c>
    </row>
    <row r="7" spans="2:18">
      <c r="B7" s="88"/>
      <c r="C7" s="83" t="s">
        <v>76</v>
      </c>
      <c r="D7" s="83" t="s">
        <v>77</v>
      </c>
      <c r="E7" s="83" t="s">
        <v>78</v>
      </c>
      <c r="F7" s="83" t="s">
        <v>79</v>
      </c>
      <c r="G7" s="83" t="s">
        <v>76</v>
      </c>
      <c r="H7" s="83" t="s">
        <v>77</v>
      </c>
      <c r="I7" s="83" t="s">
        <v>78</v>
      </c>
      <c r="J7" s="83" t="s">
        <v>79</v>
      </c>
      <c r="K7" s="83" t="s">
        <v>76</v>
      </c>
      <c r="L7" s="83" t="s">
        <v>77</v>
      </c>
      <c r="M7" s="83" t="s">
        <v>78</v>
      </c>
      <c r="N7" s="83" t="s">
        <v>79</v>
      </c>
      <c r="O7" s="83" t="s">
        <v>76</v>
      </c>
      <c r="P7" s="83" t="s">
        <v>77</v>
      </c>
      <c r="Q7" s="83" t="s">
        <v>78</v>
      </c>
      <c r="R7" s="83" t="s">
        <v>79</v>
      </c>
    </row>
    <row r="8" spans="2:18">
      <c r="B8" s="84">
        <v>20</v>
      </c>
      <c r="C8" s="93">
        <v>1.2</v>
      </c>
      <c r="D8" s="93">
        <v>1.25</v>
      </c>
      <c r="E8" s="93">
        <v>1.73</v>
      </c>
      <c r="F8" s="93">
        <v>5.5</v>
      </c>
      <c r="G8" s="93">
        <v>1.33</v>
      </c>
      <c r="H8" s="93">
        <v>1.26</v>
      </c>
      <c r="I8" s="93">
        <v>1.83</v>
      </c>
      <c r="J8" s="93">
        <v>5.2</v>
      </c>
      <c r="K8" s="93">
        <v>1.19</v>
      </c>
      <c r="L8" s="93">
        <v>2.93</v>
      </c>
      <c r="M8" s="93">
        <v>3.16</v>
      </c>
      <c r="N8" s="93">
        <v>3.01</v>
      </c>
      <c r="O8" s="93">
        <v>1.19</v>
      </c>
      <c r="P8" s="93">
        <v>3.52</v>
      </c>
      <c r="Q8" s="93">
        <v>3.72</v>
      </c>
      <c r="R8" s="93">
        <v>2.56</v>
      </c>
    </row>
    <row r="9" spans="2:18">
      <c r="B9" s="84">
        <v>30</v>
      </c>
      <c r="C9" s="93">
        <v>1.19</v>
      </c>
      <c r="D9" s="93">
        <v>1.45</v>
      </c>
      <c r="E9" s="93">
        <v>1.88</v>
      </c>
      <c r="F9" s="93">
        <v>7.62</v>
      </c>
      <c r="G9" s="93">
        <v>1.1200000000000001</v>
      </c>
      <c r="H9" s="93">
        <v>1.62</v>
      </c>
      <c r="I9" s="93">
        <v>1.97</v>
      </c>
      <c r="J9" s="93">
        <v>7.25</v>
      </c>
      <c r="K9" s="93">
        <v>0.57999999999999996</v>
      </c>
      <c r="L9" s="93">
        <v>2.5</v>
      </c>
      <c r="M9" s="93">
        <v>2.57</v>
      </c>
      <c r="N9" s="93">
        <v>5.57</v>
      </c>
      <c r="O9" s="93">
        <v>0.57999999999999996</v>
      </c>
      <c r="P9" s="93">
        <v>3</v>
      </c>
      <c r="Q9" s="93">
        <v>3.05</v>
      </c>
      <c r="R9" s="93">
        <v>4.68</v>
      </c>
    </row>
    <row r="10" spans="2:18">
      <c r="B10" s="84">
        <v>50</v>
      </c>
      <c r="C10" s="93">
        <v>1.07</v>
      </c>
      <c r="D10" s="93">
        <v>1.22</v>
      </c>
      <c r="E10" s="93">
        <v>1.62</v>
      </c>
      <c r="F10" s="93">
        <v>14.73</v>
      </c>
      <c r="G10" s="93">
        <v>1.07</v>
      </c>
      <c r="H10" s="93">
        <v>1.46</v>
      </c>
      <c r="I10" s="93">
        <v>1.81</v>
      </c>
      <c r="J10" s="93">
        <v>13.18</v>
      </c>
      <c r="K10" s="93">
        <v>0.93</v>
      </c>
      <c r="L10" s="93">
        <v>3.03</v>
      </c>
      <c r="M10" s="93">
        <v>3.17</v>
      </c>
      <c r="N10" s="93">
        <v>7.52</v>
      </c>
      <c r="O10" s="93">
        <v>0.91</v>
      </c>
      <c r="P10" s="93">
        <v>3.56</v>
      </c>
      <c r="Q10" s="93">
        <v>3.68</v>
      </c>
      <c r="R10" s="93">
        <v>6.47</v>
      </c>
    </row>
    <row r="11" spans="2:18">
      <c r="B11" s="84">
        <v>75</v>
      </c>
      <c r="C11" s="93">
        <v>0.99</v>
      </c>
      <c r="D11" s="93">
        <v>1.35</v>
      </c>
      <c r="E11" s="93">
        <v>1.67</v>
      </c>
      <c r="F11" s="93">
        <v>21.33</v>
      </c>
      <c r="G11" s="93">
        <v>0.95</v>
      </c>
      <c r="H11" s="93">
        <v>1.54</v>
      </c>
      <c r="I11" s="93">
        <v>1.81</v>
      </c>
      <c r="J11" s="93">
        <v>19.739999999999998</v>
      </c>
      <c r="K11" s="93">
        <v>0.87</v>
      </c>
      <c r="L11" s="93">
        <v>3.14</v>
      </c>
      <c r="M11" s="93">
        <v>3.26</v>
      </c>
      <c r="N11" s="93">
        <v>10.96</v>
      </c>
      <c r="O11" s="93">
        <v>0.87</v>
      </c>
      <c r="P11" s="93">
        <v>3.7</v>
      </c>
      <c r="Q11" s="93">
        <v>3.8</v>
      </c>
      <c r="R11" s="93">
        <v>9.4</v>
      </c>
    </row>
    <row r="12" spans="2:18">
      <c r="B12" s="84">
        <v>100</v>
      </c>
      <c r="C12" s="93">
        <v>1</v>
      </c>
      <c r="D12" s="93">
        <v>1.97</v>
      </c>
      <c r="E12" s="93">
        <v>2.21</v>
      </c>
      <c r="F12" s="93">
        <v>21.55</v>
      </c>
      <c r="G12" s="93">
        <v>0.96</v>
      </c>
      <c r="H12" s="93">
        <v>2.25</v>
      </c>
      <c r="I12" s="93">
        <v>2.4500000000000002</v>
      </c>
      <c r="J12" s="93">
        <v>19.47</v>
      </c>
      <c r="K12" s="93">
        <v>0.97</v>
      </c>
      <c r="L12" s="93">
        <v>3.16</v>
      </c>
      <c r="M12" s="93">
        <v>3.3</v>
      </c>
      <c r="N12" s="93">
        <v>14.42</v>
      </c>
      <c r="O12" s="93">
        <v>0.95</v>
      </c>
      <c r="P12" s="93">
        <v>3.71</v>
      </c>
      <c r="Q12" s="93">
        <v>3.83</v>
      </c>
      <c r="R12" s="93">
        <v>12.43</v>
      </c>
    </row>
    <row r="13" spans="2:18">
      <c r="B13" s="84">
        <v>150</v>
      </c>
      <c r="C13" s="93">
        <v>0.85</v>
      </c>
      <c r="D13" s="93">
        <v>2.2799999999999998</v>
      </c>
      <c r="E13" s="93">
        <v>2.4300000000000002</v>
      </c>
      <c r="F13" s="93">
        <v>29.35</v>
      </c>
      <c r="G13" s="93">
        <v>0.81</v>
      </c>
      <c r="H13" s="93">
        <v>2.61</v>
      </c>
      <c r="I13" s="93">
        <v>2.73</v>
      </c>
      <c r="J13" s="93">
        <v>26.14</v>
      </c>
      <c r="K13" s="93">
        <v>0.5</v>
      </c>
      <c r="L13" s="93">
        <v>3.8</v>
      </c>
      <c r="M13" s="93">
        <v>3.83</v>
      </c>
      <c r="N13" s="93">
        <v>18.63</v>
      </c>
      <c r="O13" s="93">
        <v>0.75</v>
      </c>
      <c r="P13" s="93">
        <v>4.41</v>
      </c>
      <c r="Q13" s="93">
        <v>4.47</v>
      </c>
      <c r="R13" s="93">
        <v>15.97</v>
      </c>
    </row>
    <row r="14" spans="2:18">
      <c r="B14" s="84">
        <v>200</v>
      </c>
      <c r="C14" s="93">
        <v>0.79</v>
      </c>
      <c r="D14" s="93">
        <v>2.78</v>
      </c>
      <c r="E14" s="93">
        <v>2.89</v>
      </c>
      <c r="F14" s="93">
        <v>32.950000000000003</v>
      </c>
      <c r="G14" s="93">
        <v>0.8</v>
      </c>
      <c r="H14" s="93">
        <v>3.32</v>
      </c>
      <c r="I14" s="93">
        <v>3.42</v>
      </c>
      <c r="J14" s="93">
        <v>27.89</v>
      </c>
      <c r="K14" s="93">
        <v>0.7</v>
      </c>
      <c r="L14" s="93">
        <v>3.88</v>
      </c>
      <c r="M14" s="93">
        <v>3.94</v>
      </c>
      <c r="N14" s="93">
        <v>24.15</v>
      </c>
      <c r="O14" s="93">
        <v>0.68</v>
      </c>
      <c r="P14" s="93">
        <v>4.47</v>
      </c>
      <c r="Q14" s="93">
        <v>4.5199999999999996</v>
      </c>
      <c r="R14" s="93">
        <v>21.06</v>
      </c>
    </row>
    <row r="15" spans="2:18">
      <c r="B15" s="84">
        <v>300</v>
      </c>
      <c r="C15" s="93">
        <v>0.63</v>
      </c>
      <c r="D15" s="93">
        <v>2.75</v>
      </c>
      <c r="E15" s="93">
        <v>2.82</v>
      </c>
      <c r="F15" s="93">
        <v>50.6</v>
      </c>
      <c r="G15" s="93">
        <v>0.64</v>
      </c>
      <c r="H15" s="93">
        <v>3.3</v>
      </c>
      <c r="I15" s="93">
        <v>3.36</v>
      </c>
      <c r="J15" s="93">
        <v>42.49</v>
      </c>
      <c r="K15" s="93">
        <v>0.57999999999999996</v>
      </c>
      <c r="L15" s="93">
        <v>4.0599999999999996</v>
      </c>
      <c r="M15" s="93">
        <v>4.0999999999999996</v>
      </c>
      <c r="N15" s="93">
        <v>34.83</v>
      </c>
      <c r="O15" s="93">
        <v>0.65</v>
      </c>
      <c r="P15" s="93">
        <v>4.74</v>
      </c>
      <c r="Q15" s="93">
        <v>4.78</v>
      </c>
      <c r="R15" s="93">
        <v>29.86</v>
      </c>
    </row>
    <row r="16" spans="2:18">
      <c r="B16" s="84">
        <v>500</v>
      </c>
      <c r="C16" s="93">
        <v>0.52</v>
      </c>
      <c r="D16" s="93">
        <v>3</v>
      </c>
      <c r="E16" s="93">
        <v>3.05</v>
      </c>
      <c r="F16" s="93">
        <v>78.09</v>
      </c>
      <c r="G16" s="93">
        <v>0.63</v>
      </c>
      <c r="H16" s="93">
        <v>3.47</v>
      </c>
      <c r="I16" s="93">
        <v>3.53</v>
      </c>
      <c r="J16" s="93">
        <v>67.510000000000005</v>
      </c>
      <c r="K16" s="93">
        <v>0.62</v>
      </c>
      <c r="L16" s="93">
        <v>4.38</v>
      </c>
      <c r="M16" s="93">
        <v>4.42</v>
      </c>
      <c r="N16" s="93">
        <v>53.82</v>
      </c>
      <c r="O16" s="93">
        <v>0.64</v>
      </c>
      <c r="P16" s="93">
        <v>5.25</v>
      </c>
      <c r="Q16" s="93">
        <v>5.29</v>
      </c>
      <c r="R16" s="93">
        <v>45.02</v>
      </c>
    </row>
    <row r="17" spans="2:18">
      <c r="B17" s="85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</row>
  </sheetData>
  <phoneticPr fontId="27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D12F-068A-4322-A5A6-0E1C4D3C94C0}">
  <dimension ref="B2:R17"/>
  <sheetViews>
    <sheetView workbookViewId="0">
      <selection activeCell="B3" sqref="B3"/>
    </sheetView>
  </sheetViews>
  <sheetFormatPr defaultRowHeight="13.5"/>
  <cols>
    <col min="1" max="1" width="9" style="82"/>
    <col min="2" max="18" width="18.625" style="82" customWidth="1"/>
    <col min="19" max="16384" width="9" style="82"/>
  </cols>
  <sheetData>
    <row r="2" spans="2:18">
      <c r="B2" s="82" t="s">
        <v>80</v>
      </c>
    </row>
    <row r="3" spans="2:18">
      <c r="B3" s="86" t="s">
        <v>75</v>
      </c>
      <c r="C3" s="89" t="s">
        <v>84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2:18">
      <c r="B4" s="87" t="s">
        <v>86</v>
      </c>
      <c r="C4" s="89" t="s">
        <v>73</v>
      </c>
      <c r="D4" s="90" t="s">
        <v>73</v>
      </c>
      <c r="E4" s="90" t="s">
        <v>73</v>
      </c>
      <c r="F4" s="91" t="s">
        <v>73</v>
      </c>
      <c r="G4" s="89" t="s">
        <v>73</v>
      </c>
      <c r="H4" s="90" t="s">
        <v>73</v>
      </c>
      <c r="I4" s="90" t="s">
        <v>73</v>
      </c>
      <c r="J4" s="91" t="s">
        <v>73</v>
      </c>
      <c r="K4" s="89" t="s">
        <v>74</v>
      </c>
      <c r="L4" s="90" t="s">
        <v>85</v>
      </c>
      <c r="M4" s="90" t="s">
        <v>85</v>
      </c>
      <c r="N4" s="91" t="s">
        <v>85</v>
      </c>
      <c r="O4" s="89" t="s">
        <v>85</v>
      </c>
      <c r="P4" s="90" t="s">
        <v>85</v>
      </c>
      <c r="Q4" s="90" t="s">
        <v>85</v>
      </c>
      <c r="R4" s="91" t="s">
        <v>85</v>
      </c>
    </row>
    <row r="5" spans="2:18">
      <c r="B5" s="87"/>
      <c r="C5" s="89" t="s">
        <v>72</v>
      </c>
      <c r="D5" s="90"/>
      <c r="E5" s="90"/>
      <c r="F5" s="90"/>
      <c r="G5" s="90"/>
      <c r="H5" s="90"/>
      <c r="I5" s="90"/>
      <c r="J5" s="91"/>
      <c r="K5" s="89" t="s">
        <v>72</v>
      </c>
      <c r="L5" s="90"/>
      <c r="M5" s="90"/>
      <c r="N5" s="90"/>
      <c r="O5" s="90"/>
      <c r="P5" s="90"/>
      <c r="Q5" s="90"/>
      <c r="R5" s="91"/>
    </row>
    <row r="6" spans="2:18">
      <c r="B6" s="87"/>
      <c r="C6" s="89">
        <v>50</v>
      </c>
      <c r="D6" s="90">
        <v>50</v>
      </c>
      <c r="E6" s="90">
        <v>50</v>
      </c>
      <c r="F6" s="91">
        <v>50</v>
      </c>
      <c r="G6" s="89">
        <v>60</v>
      </c>
      <c r="H6" s="90">
        <v>60</v>
      </c>
      <c r="I6" s="90">
        <v>60</v>
      </c>
      <c r="J6" s="91">
        <v>60</v>
      </c>
      <c r="K6" s="89">
        <v>50</v>
      </c>
      <c r="L6" s="90">
        <v>50</v>
      </c>
      <c r="M6" s="90">
        <v>50</v>
      </c>
      <c r="N6" s="91">
        <v>50</v>
      </c>
      <c r="O6" s="89">
        <v>60</v>
      </c>
      <c r="P6" s="90">
        <v>60</v>
      </c>
      <c r="Q6" s="90">
        <v>60</v>
      </c>
      <c r="R6" s="91">
        <v>60</v>
      </c>
    </row>
    <row r="7" spans="2:18">
      <c r="B7" s="88"/>
      <c r="C7" s="83" t="s">
        <v>76</v>
      </c>
      <c r="D7" s="83" t="s">
        <v>77</v>
      </c>
      <c r="E7" s="83" t="s">
        <v>78</v>
      </c>
      <c r="F7" s="83" t="s">
        <v>79</v>
      </c>
      <c r="G7" s="83" t="s">
        <v>76</v>
      </c>
      <c r="H7" s="83" t="s">
        <v>77</v>
      </c>
      <c r="I7" s="83" t="s">
        <v>78</v>
      </c>
      <c r="J7" s="83" t="s">
        <v>79</v>
      </c>
      <c r="K7" s="83" t="s">
        <v>76</v>
      </c>
      <c r="L7" s="83" t="s">
        <v>77</v>
      </c>
      <c r="M7" s="83" t="s">
        <v>78</v>
      </c>
      <c r="N7" s="83" t="s">
        <v>79</v>
      </c>
      <c r="O7" s="83" t="s">
        <v>76</v>
      </c>
      <c r="P7" s="83" t="s">
        <v>77</v>
      </c>
      <c r="Q7" s="83" t="s">
        <v>78</v>
      </c>
      <c r="R7" s="83" t="s">
        <v>79</v>
      </c>
    </row>
    <row r="8" spans="2:18">
      <c r="B8" s="84">
        <v>10</v>
      </c>
      <c r="C8" s="93">
        <v>1.44</v>
      </c>
      <c r="D8" s="93">
        <v>0.97</v>
      </c>
      <c r="E8" s="93">
        <v>1.74</v>
      </c>
      <c r="F8" s="93">
        <v>1.37</v>
      </c>
      <c r="G8" s="93">
        <v>1.54</v>
      </c>
      <c r="H8" s="93">
        <v>0.96</v>
      </c>
      <c r="I8" s="93">
        <v>1.81</v>
      </c>
      <c r="J8" s="93">
        <v>1.31</v>
      </c>
      <c r="K8" s="93">
        <v>1.23</v>
      </c>
      <c r="L8" s="93">
        <v>1.4</v>
      </c>
      <c r="M8" s="93">
        <v>1.86</v>
      </c>
      <c r="N8" s="93">
        <v>1.28</v>
      </c>
      <c r="O8" s="93">
        <v>1.1499999999999999</v>
      </c>
      <c r="P8" s="93">
        <v>1.79</v>
      </c>
      <c r="Q8" s="93">
        <v>2.13</v>
      </c>
      <c r="R8" s="93">
        <v>1.1200000000000001</v>
      </c>
    </row>
    <row r="9" spans="2:18">
      <c r="B9" s="84">
        <v>20</v>
      </c>
      <c r="C9" s="93">
        <v>1.36</v>
      </c>
      <c r="D9" s="93">
        <v>0.92</v>
      </c>
      <c r="E9" s="93">
        <v>1.64</v>
      </c>
      <c r="F9" s="93">
        <v>2.9</v>
      </c>
      <c r="G9" s="93">
        <v>1.37</v>
      </c>
      <c r="H9" s="93">
        <v>0.99</v>
      </c>
      <c r="I9" s="93">
        <v>1.69</v>
      </c>
      <c r="J9" s="93">
        <v>2.82</v>
      </c>
      <c r="K9" s="93">
        <v>1.77</v>
      </c>
      <c r="L9" s="93">
        <v>2.33</v>
      </c>
      <c r="M9" s="93">
        <v>2.93</v>
      </c>
      <c r="N9" s="93">
        <v>1.63</v>
      </c>
      <c r="O9" s="93">
        <v>1.48</v>
      </c>
      <c r="P9" s="93">
        <v>2.3199999999999998</v>
      </c>
      <c r="Q9" s="93">
        <v>2.75</v>
      </c>
      <c r="R9" s="93">
        <v>1.73</v>
      </c>
    </row>
    <row r="10" spans="2:18">
      <c r="B10" s="84">
        <v>30</v>
      </c>
      <c r="C10" s="93">
        <v>1.1399999999999999</v>
      </c>
      <c r="D10" s="93">
        <v>0.8</v>
      </c>
      <c r="E10" s="93">
        <v>1.39</v>
      </c>
      <c r="F10" s="93">
        <v>5.13</v>
      </c>
      <c r="G10" s="93">
        <v>1.1499999999999999</v>
      </c>
      <c r="H10" s="93">
        <v>1.01</v>
      </c>
      <c r="I10" s="93">
        <v>1.53</v>
      </c>
      <c r="J10" s="93">
        <v>4.67</v>
      </c>
      <c r="K10" s="93">
        <v>1.39</v>
      </c>
      <c r="L10" s="93">
        <v>1.47</v>
      </c>
      <c r="M10" s="93">
        <v>2.02</v>
      </c>
      <c r="N10" s="93">
        <v>3.53</v>
      </c>
      <c r="O10" s="93">
        <v>1.28</v>
      </c>
      <c r="P10" s="93">
        <v>1.85</v>
      </c>
      <c r="Q10" s="93">
        <v>2.25</v>
      </c>
      <c r="R10" s="93">
        <v>3.18</v>
      </c>
    </row>
    <row r="11" spans="2:18">
      <c r="B11" s="84">
        <v>50</v>
      </c>
      <c r="C11" s="93">
        <v>1.1399999999999999</v>
      </c>
      <c r="D11" s="93">
        <v>1.28</v>
      </c>
      <c r="E11" s="93">
        <v>1.71</v>
      </c>
      <c r="F11" s="93">
        <v>6.95</v>
      </c>
      <c r="G11" s="93">
        <v>1.1299999999999999</v>
      </c>
      <c r="H11" s="93">
        <v>1.58</v>
      </c>
      <c r="I11" s="93">
        <v>1.94</v>
      </c>
      <c r="J11" s="93">
        <v>6.13</v>
      </c>
      <c r="K11" s="93">
        <v>1.83</v>
      </c>
      <c r="L11" s="93">
        <v>2.4300000000000002</v>
      </c>
      <c r="M11" s="93">
        <v>3.05</v>
      </c>
      <c r="N11" s="93">
        <v>3.91</v>
      </c>
      <c r="O11" s="93">
        <v>1.08</v>
      </c>
      <c r="P11" s="93">
        <v>2.8</v>
      </c>
      <c r="Q11" s="93">
        <v>3</v>
      </c>
      <c r="R11" s="93">
        <v>3.97</v>
      </c>
    </row>
    <row r="12" spans="2:18">
      <c r="B12" s="84">
        <v>75</v>
      </c>
      <c r="C12" s="93">
        <v>1.1399999999999999</v>
      </c>
      <c r="D12" s="93">
        <v>1.31</v>
      </c>
      <c r="E12" s="93">
        <v>1.74</v>
      </c>
      <c r="F12" s="93">
        <v>10.28</v>
      </c>
      <c r="G12" s="93">
        <v>1.04</v>
      </c>
      <c r="H12" s="93">
        <v>1.46</v>
      </c>
      <c r="I12" s="93">
        <v>1.79</v>
      </c>
      <c r="J12" s="93">
        <v>9.9600000000000009</v>
      </c>
      <c r="K12" s="93">
        <v>0.88</v>
      </c>
      <c r="L12" s="93">
        <v>2.06</v>
      </c>
      <c r="M12" s="93">
        <v>2.2400000000000002</v>
      </c>
      <c r="N12" s="93">
        <v>7.97</v>
      </c>
      <c r="O12" s="93">
        <v>1.41</v>
      </c>
      <c r="P12" s="93">
        <v>1.81</v>
      </c>
      <c r="Q12" s="93">
        <v>2.2999999999999998</v>
      </c>
      <c r="R12" s="93">
        <v>7.77</v>
      </c>
    </row>
    <row r="13" spans="2:18">
      <c r="B13" s="84">
        <v>100</v>
      </c>
      <c r="C13" s="93">
        <v>1.07</v>
      </c>
      <c r="D13" s="93">
        <v>1.48</v>
      </c>
      <c r="E13" s="93">
        <v>1.83</v>
      </c>
      <c r="F13" s="93">
        <v>13.04</v>
      </c>
      <c r="G13" s="93">
        <v>1.0900000000000001</v>
      </c>
      <c r="H13" s="93">
        <v>1.52</v>
      </c>
      <c r="I13" s="93">
        <v>1.87</v>
      </c>
      <c r="J13" s="93">
        <v>12.73</v>
      </c>
      <c r="K13" s="93">
        <v>1.39</v>
      </c>
      <c r="L13" s="93">
        <v>1.81</v>
      </c>
      <c r="M13" s="93">
        <v>2.29</v>
      </c>
      <c r="N13" s="93">
        <v>10.41</v>
      </c>
      <c r="O13" s="93">
        <v>1.34</v>
      </c>
      <c r="P13" s="93">
        <v>2.12</v>
      </c>
      <c r="Q13" s="93">
        <v>2.5099999999999998</v>
      </c>
      <c r="R13" s="93">
        <v>9.5</v>
      </c>
    </row>
    <row r="14" spans="2:18">
      <c r="B14" s="84">
        <v>150</v>
      </c>
      <c r="C14" s="93">
        <v>1.31</v>
      </c>
      <c r="D14" s="93">
        <v>2.54</v>
      </c>
      <c r="E14" s="93">
        <v>2.86</v>
      </c>
      <c r="F14" s="93">
        <v>12.5</v>
      </c>
      <c r="G14" s="93">
        <v>1.38</v>
      </c>
      <c r="H14" s="93">
        <v>2.9</v>
      </c>
      <c r="I14" s="93">
        <v>3.21</v>
      </c>
      <c r="J14" s="93">
        <v>11.12</v>
      </c>
      <c r="K14" s="93">
        <v>0.69</v>
      </c>
      <c r="L14" s="93">
        <v>2.5499999999999998</v>
      </c>
      <c r="M14" s="93">
        <v>2.64</v>
      </c>
      <c r="N14" s="93">
        <v>13.52</v>
      </c>
      <c r="O14" s="93">
        <v>0.66</v>
      </c>
      <c r="P14" s="93">
        <v>3.29</v>
      </c>
      <c r="Q14" s="93">
        <v>3.36</v>
      </c>
      <c r="R14" s="93">
        <v>10.64</v>
      </c>
    </row>
    <row r="15" spans="2:18">
      <c r="B15" s="84">
        <v>200</v>
      </c>
      <c r="C15" s="93">
        <v>1.1399999999999999</v>
      </c>
      <c r="D15" s="93">
        <v>2.92</v>
      </c>
      <c r="E15" s="93">
        <v>3.13</v>
      </c>
      <c r="F15" s="93">
        <v>15.19</v>
      </c>
      <c r="G15" s="93">
        <v>1.05</v>
      </c>
      <c r="H15" s="93">
        <v>4.1500000000000004</v>
      </c>
      <c r="I15" s="93">
        <v>4.28</v>
      </c>
      <c r="J15" s="93">
        <v>11.12</v>
      </c>
      <c r="K15" s="93">
        <v>1.05</v>
      </c>
      <c r="L15" s="93">
        <v>3.08</v>
      </c>
      <c r="M15" s="93">
        <v>3.26</v>
      </c>
      <c r="N15" s="93">
        <v>14.62</v>
      </c>
      <c r="O15" s="93">
        <v>0.98</v>
      </c>
      <c r="P15" s="93">
        <v>3.47</v>
      </c>
      <c r="Q15" s="93">
        <v>3.61</v>
      </c>
      <c r="R15" s="93">
        <v>13.2</v>
      </c>
    </row>
    <row r="16" spans="2:18">
      <c r="B16" s="84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</row>
    <row r="17" spans="2:18">
      <c r="B17" s="85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</row>
  </sheetData>
  <phoneticPr fontId="2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1CEF7-9ACD-40C1-B2BC-DF2423F83618}">
  <dimension ref="B2:R17"/>
  <sheetViews>
    <sheetView workbookViewId="0">
      <selection activeCell="B3" sqref="B3"/>
    </sheetView>
  </sheetViews>
  <sheetFormatPr defaultRowHeight="13.5"/>
  <cols>
    <col min="1" max="1" width="9" style="82"/>
    <col min="2" max="18" width="18.625" style="82" customWidth="1"/>
    <col min="19" max="16384" width="9" style="82"/>
  </cols>
  <sheetData>
    <row r="2" spans="2:18">
      <c r="B2" s="82" t="s">
        <v>82</v>
      </c>
    </row>
    <row r="3" spans="2:18">
      <c r="B3" s="86" t="s">
        <v>75</v>
      </c>
      <c r="C3" s="89" t="s">
        <v>84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2:18">
      <c r="B4" s="87" t="s">
        <v>87</v>
      </c>
      <c r="C4" s="89" t="s">
        <v>73</v>
      </c>
      <c r="D4" s="90" t="s">
        <v>73</v>
      </c>
      <c r="E4" s="90" t="s">
        <v>73</v>
      </c>
      <c r="F4" s="91" t="s">
        <v>73</v>
      </c>
      <c r="G4" s="89" t="s">
        <v>73</v>
      </c>
      <c r="H4" s="90" t="s">
        <v>73</v>
      </c>
      <c r="I4" s="90" t="s">
        <v>73</v>
      </c>
      <c r="J4" s="91" t="s">
        <v>73</v>
      </c>
      <c r="K4" s="89" t="s">
        <v>74</v>
      </c>
      <c r="L4" s="90" t="s">
        <v>85</v>
      </c>
      <c r="M4" s="90" t="s">
        <v>85</v>
      </c>
      <c r="N4" s="91" t="s">
        <v>85</v>
      </c>
      <c r="O4" s="89" t="s">
        <v>85</v>
      </c>
      <c r="P4" s="90" t="s">
        <v>85</v>
      </c>
      <c r="Q4" s="90" t="s">
        <v>85</v>
      </c>
      <c r="R4" s="91" t="s">
        <v>85</v>
      </c>
    </row>
    <row r="5" spans="2:18">
      <c r="B5" s="87"/>
      <c r="C5" s="89" t="s">
        <v>72</v>
      </c>
      <c r="D5" s="90"/>
      <c r="E5" s="90"/>
      <c r="F5" s="90"/>
      <c r="G5" s="90"/>
      <c r="H5" s="90"/>
      <c r="I5" s="90"/>
      <c r="J5" s="91"/>
      <c r="K5" s="89" t="s">
        <v>72</v>
      </c>
      <c r="L5" s="90"/>
      <c r="M5" s="90"/>
      <c r="N5" s="90"/>
      <c r="O5" s="90"/>
      <c r="P5" s="90"/>
      <c r="Q5" s="90"/>
      <c r="R5" s="91"/>
    </row>
    <row r="6" spans="2:18">
      <c r="B6" s="87"/>
      <c r="C6" s="89">
        <v>50</v>
      </c>
      <c r="D6" s="90">
        <v>50</v>
      </c>
      <c r="E6" s="90">
        <v>50</v>
      </c>
      <c r="F6" s="91">
        <v>50</v>
      </c>
      <c r="G6" s="89">
        <v>60</v>
      </c>
      <c r="H6" s="90">
        <v>60</v>
      </c>
      <c r="I6" s="90">
        <v>60</v>
      </c>
      <c r="J6" s="91">
        <v>60</v>
      </c>
      <c r="K6" s="89">
        <v>50</v>
      </c>
      <c r="L6" s="90">
        <v>50</v>
      </c>
      <c r="M6" s="90">
        <v>50</v>
      </c>
      <c r="N6" s="91">
        <v>50</v>
      </c>
      <c r="O6" s="89">
        <v>60</v>
      </c>
      <c r="P6" s="90">
        <v>60</v>
      </c>
      <c r="Q6" s="90">
        <v>60</v>
      </c>
      <c r="R6" s="91">
        <v>60</v>
      </c>
    </row>
    <row r="7" spans="2:18">
      <c r="B7" s="88"/>
      <c r="C7" s="83" t="s">
        <v>76</v>
      </c>
      <c r="D7" s="83" t="s">
        <v>77</v>
      </c>
      <c r="E7" s="83" t="s">
        <v>78</v>
      </c>
      <c r="F7" s="83" t="s">
        <v>79</v>
      </c>
      <c r="G7" s="83" t="s">
        <v>76</v>
      </c>
      <c r="H7" s="83" t="s">
        <v>77</v>
      </c>
      <c r="I7" s="83" t="s">
        <v>78</v>
      </c>
      <c r="J7" s="83" t="s">
        <v>79</v>
      </c>
      <c r="K7" s="83" t="s">
        <v>76</v>
      </c>
      <c r="L7" s="83" t="s">
        <v>77</v>
      </c>
      <c r="M7" s="83" t="s">
        <v>78</v>
      </c>
      <c r="N7" s="83" t="s">
        <v>79</v>
      </c>
      <c r="O7" s="83" t="s">
        <v>76</v>
      </c>
      <c r="P7" s="83" t="s">
        <v>77</v>
      </c>
      <c r="Q7" s="83" t="s">
        <v>78</v>
      </c>
      <c r="R7" s="83" t="s">
        <v>79</v>
      </c>
    </row>
    <row r="8" spans="2:18">
      <c r="B8" s="84">
        <v>20</v>
      </c>
      <c r="C8" s="93">
        <v>1.59</v>
      </c>
      <c r="D8" s="93">
        <v>0.86</v>
      </c>
      <c r="E8" s="93">
        <v>1.81</v>
      </c>
      <c r="F8" s="93">
        <v>3.04</v>
      </c>
      <c r="G8" s="93">
        <v>1.48</v>
      </c>
      <c r="H8" s="93">
        <v>0.93</v>
      </c>
      <c r="I8" s="93">
        <v>1.75</v>
      </c>
      <c r="J8" s="93">
        <v>3.15</v>
      </c>
      <c r="K8" s="93">
        <v>0.63</v>
      </c>
      <c r="L8" s="93">
        <v>1.34</v>
      </c>
      <c r="M8" s="93">
        <v>1.48</v>
      </c>
      <c r="N8" s="93">
        <v>3.71</v>
      </c>
      <c r="O8" s="93">
        <v>0.59</v>
      </c>
      <c r="P8" s="93">
        <v>1.51</v>
      </c>
      <c r="Q8" s="93">
        <v>1.62</v>
      </c>
      <c r="R8" s="93">
        <v>3.39</v>
      </c>
    </row>
    <row r="9" spans="2:18">
      <c r="B9" s="84">
        <v>30</v>
      </c>
      <c r="C9" s="93">
        <v>1.51</v>
      </c>
      <c r="D9" s="93">
        <v>1.1000000000000001</v>
      </c>
      <c r="E9" s="93">
        <v>1.87</v>
      </c>
      <c r="F9" s="93">
        <v>4.4000000000000004</v>
      </c>
      <c r="G9" s="93">
        <v>1.37</v>
      </c>
      <c r="H9" s="93">
        <v>1.37</v>
      </c>
      <c r="I9" s="93">
        <v>1.94</v>
      </c>
      <c r="J9" s="93">
        <v>4.26</v>
      </c>
      <c r="K9" s="93">
        <v>0.94</v>
      </c>
      <c r="L9" s="93">
        <v>2.0099999999999998</v>
      </c>
      <c r="M9" s="93">
        <v>2.21</v>
      </c>
      <c r="N9" s="93">
        <v>3.72</v>
      </c>
      <c r="O9" s="93">
        <v>0.89</v>
      </c>
      <c r="P9" s="93">
        <v>2.27</v>
      </c>
      <c r="Q9" s="93">
        <v>2.4300000000000002</v>
      </c>
      <c r="R9" s="93">
        <v>3.39</v>
      </c>
    </row>
    <row r="10" spans="2:18">
      <c r="B10" s="84">
        <v>50</v>
      </c>
      <c r="C10" s="93">
        <v>1.39</v>
      </c>
      <c r="D10" s="93">
        <v>1.27</v>
      </c>
      <c r="E10" s="93">
        <v>1.89</v>
      </c>
      <c r="F10" s="93">
        <v>7.29</v>
      </c>
      <c r="G10" s="93">
        <v>1.39</v>
      </c>
      <c r="H10" s="93">
        <v>1.52</v>
      </c>
      <c r="I10" s="93">
        <v>2.0699999999999998</v>
      </c>
      <c r="J10" s="93">
        <v>6.66</v>
      </c>
      <c r="K10" s="93">
        <v>1.57</v>
      </c>
      <c r="L10" s="93">
        <v>3.33</v>
      </c>
      <c r="M10" s="93">
        <v>3.68</v>
      </c>
      <c r="N10" s="93">
        <v>3.73</v>
      </c>
      <c r="O10" s="93">
        <v>1.47</v>
      </c>
      <c r="P10" s="93">
        <v>3.77</v>
      </c>
      <c r="Q10" s="93">
        <v>4.05</v>
      </c>
      <c r="R10" s="93">
        <v>3.39</v>
      </c>
    </row>
    <row r="11" spans="2:18">
      <c r="B11" s="84">
        <v>75</v>
      </c>
      <c r="C11" s="93">
        <v>1.23</v>
      </c>
      <c r="D11" s="93">
        <v>1.47</v>
      </c>
      <c r="E11" s="93">
        <v>1.92</v>
      </c>
      <c r="F11" s="93">
        <v>10.77</v>
      </c>
      <c r="G11" s="93">
        <v>1.24</v>
      </c>
      <c r="H11" s="93">
        <v>1.76</v>
      </c>
      <c r="I11" s="93">
        <v>2.15</v>
      </c>
      <c r="J11" s="93">
        <v>9.59</v>
      </c>
      <c r="K11" s="93">
        <v>1.26</v>
      </c>
      <c r="L11" s="93">
        <v>3.25</v>
      </c>
      <c r="M11" s="93">
        <v>3.49</v>
      </c>
      <c r="N11" s="93">
        <v>5.91</v>
      </c>
      <c r="O11" s="93">
        <v>1.2</v>
      </c>
      <c r="P11" s="93">
        <v>3.7</v>
      </c>
      <c r="Q11" s="93">
        <v>3.89</v>
      </c>
      <c r="R11" s="93">
        <v>5.3</v>
      </c>
    </row>
    <row r="12" spans="2:18">
      <c r="B12" s="84">
        <v>100</v>
      </c>
      <c r="C12" s="93">
        <v>0.95</v>
      </c>
      <c r="D12" s="93">
        <v>1.94</v>
      </c>
      <c r="E12" s="93">
        <v>2.16</v>
      </c>
      <c r="F12" s="93">
        <v>12.73</v>
      </c>
      <c r="G12" s="93">
        <v>0.9</v>
      </c>
      <c r="H12" s="93">
        <v>2.21</v>
      </c>
      <c r="I12" s="93">
        <v>2.39</v>
      </c>
      <c r="J12" s="93">
        <v>11.52</v>
      </c>
      <c r="K12" s="93">
        <v>1.08</v>
      </c>
      <c r="L12" s="93">
        <v>3.68</v>
      </c>
      <c r="M12" s="93">
        <v>3.84</v>
      </c>
      <c r="N12" s="93">
        <v>7.17</v>
      </c>
      <c r="O12" s="93">
        <v>1.06</v>
      </c>
      <c r="P12" s="93">
        <v>4.22</v>
      </c>
      <c r="Q12" s="93">
        <v>4.3499999999999996</v>
      </c>
      <c r="R12" s="93">
        <v>6.32</v>
      </c>
    </row>
    <row r="13" spans="2:18">
      <c r="B13" s="84">
        <v>150</v>
      </c>
      <c r="C13" s="93">
        <v>0.94</v>
      </c>
      <c r="D13" s="93">
        <v>2.08</v>
      </c>
      <c r="E13" s="93">
        <v>2.2799999999999998</v>
      </c>
      <c r="F13" s="93">
        <v>18.07</v>
      </c>
      <c r="G13" s="93">
        <v>0.98</v>
      </c>
      <c r="H13" s="93">
        <v>2.4300000000000002</v>
      </c>
      <c r="I13" s="93">
        <v>2.62</v>
      </c>
      <c r="J13" s="93">
        <v>15.74</v>
      </c>
      <c r="K13" s="93">
        <v>0.9</v>
      </c>
      <c r="L13" s="93">
        <v>3.49</v>
      </c>
      <c r="M13" s="93">
        <v>3.61</v>
      </c>
      <c r="N13" s="93">
        <v>11.44</v>
      </c>
      <c r="O13" s="93">
        <v>0.84</v>
      </c>
      <c r="P13" s="93">
        <v>3.84</v>
      </c>
      <c r="Q13" s="93">
        <v>3.93</v>
      </c>
      <c r="R13" s="93">
        <v>10.5</v>
      </c>
    </row>
    <row r="14" spans="2:18">
      <c r="B14" s="84">
        <v>200</v>
      </c>
      <c r="C14" s="93">
        <v>0.82</v>
      </c>
      <c r="D14" s="93">
        <v>2.35</v>
      </c>
      <c r="E14" s="93">
        <v>2.4900000000000002</v>
      </c>
      <c r="F14" s="93">
        <v>22.09</v>
      </c>
      <c r="G14" s="93">
        <v>0.82</v>
      </c>
      <c r="H14" s="93">
        <v>2.8</v>
      </c>
      <c r="I14" s="93">
        <v>2.92</v>
      </c>
      <c r="J14" s="93">
        <v>18.850000000000001</v>
      </c>
      <c r="K14" s="93">
        <v>0.92</v>
      </c>
      <c r="L14" s="93">
        <v>3.97</v>
      </c>
      <c r="M14" s="93">
        <v>4.08</v>
      </c>
      <c r="N14" s="93">
        <v>13.49</v>
      </c>
      <c r="O14" s="93">
        <v>0.81</v>
      </c>
      <c r="P14" s="93">
        <v>4.63</v>
      </c>
      <c r="Q14" s="93">
        <v>4.7</v>
      </c>
      <c r="R14" s="93">
        <v>11.71</v>
      </c>
    </row>
    <row r="15" spans="2:18">
      <c r="B15" s="84">
        <v>300</v>
      </c>
      <c r="C15" s="93">
        <v>0.69</v>
      </c>
      <c r="D15" s="93">
        <v>2.4900000000000002</v>
      </c>
      <c r="E15" s="93">
        <v>2.58</v>
      </c>
      <c r="F15" s="93">
        <v>31.92</v>
      </c>
      <c r="G15" s="93">
        <v>0.69</v>
      </c>
      <c r="H15" s="93">
        <v>3</v>
      </c>
      <c r="I15" s="93">
        <v>3.08</v>
      </c>
      <c r="J15" s="93">
        <v>26.79</v>
      </c>
      <c r="K15" s="93">
        <v>0.74</v>
      </c>
      <c r="L15" s="93">
        <v>4.08</v>
      </c>
      <c r="M15" s="93">
        <v>4.1500000000000004</v>
      </c>
      <c r="N15" s="93">
        <v>19.89</v>
      </c>
      <c r="O15" s="93">
        <v>0.7</v>
      </c>
      <c r="P15" s="93">
        <v>4.54</v>
      </c>
      <c r="Q15" s="93">
        <v>4.59</v>
      </c>
      <c r="R15" s="93">
        <v>17.96</v>
      </c>
    </row>
    <row r="16" spans="2:18">
      <c r="B16" s="84">
        <v>500</v>
      </c>
      <c r="C16" s="93">
        <v>0.52</v>
      </c>
      <c r="D16" s="93">
        <v>3.18</v>
      </c>
      <c r="E16" s="93">
        <v>3.23</v>
      </c>
      <c r="F16" s="93">
        <v>42.61</v>
      </c>
      <c r="G16" s="93">
        <v>0.57999999999999996</v>
      </c>
      <c r="H16" s="93">
        <v>3.8</v>
      </c>
      <c r="I16" s="93">
        <v>3.84</v>
      </c>
      <c r="J16" s="93">
        <v>35.76</v>
      </c>
      <c r="K16" s="93">
        <v>0.65</v>
      </c>
      <c r="L16" s="93">
        <v>4.5599999999999996</v>
      </c>
      <c r="M16" s="93">
        <v>4.6100000000000003</v>
      </c>
      <c r="N16" s="93">
        <v>29.85</v>
      </c>
      <c r="O16" s="93">
        <v>0.69</v>
      </c>
      <c r="P16" s="93">
        <v>5.47</v>
      </c>
      <c r="Q16" s="93">
        <v>5.51</v>
      </c>
      <c r="R16" s="93">
        <v>24.93</v>
      </c>
    </row>
    <row r="17" spans="2:18">
      <c r="B17" s="85">
        <v>750</v>
      </c>
      <c r="C17" s="93">
        <v>0.77</v>
      </c>
      <c r="D17" s="93">
        <v>3.66</v>
      </c>
      <c r="E17" s="93">
        <v>3.74</v>
      </c>
      <c r="F17" s="93">
        <v>55.13</v>
      </c>
      <c r="G17" s="93">
        <v>0.63</v>
      </c>
      <c r="H17" s="93">
        <v>3.55</v>
      </c>
      <c r="I17" s="93">
        <v>3.61</v>
      </c>
      <c r="J17" s="93">
        <v>57.19</v>
      </c>
      <c r="K17" s="93">
        <v>0.61</v>
      </c>
      <c r="L17" s="93">
        <v>4.79</v>
      </c>
      <c r="M17" s="93">
        <v>4.83</v>
      </c>
      <c r="N17" s="93">
        <v>42.7</v>
      </c>
      <c r="O17" s="93">
        <v>0.64</v>
      </c>
      <c r="P17" s="93">
        <v>5.75</v>
      </c>
      <c r="Q17" s="93">
        <v>5.79</v>
      </c>
      <c r="R17" s="93">
        <v>35.64</v>
      </c>
    </row>
  </sheetData>
  <phoneticPr fontId="2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DA69-4918-454E-8A99-1BD2CDE1299F}">
  <dimension ref="B1:E97"/>
  <sheetViews>
    <sheetView workbookViewId="0">
      <selection activeCell="D2" sqref="D2"/>
    </sheetView>
  </sheetViews>
  <sheetFormatPr defaultRowHeight="13.5"/>
  <cols>
    <col min="1" max="1" width="9" style="82"/>
    <col min="2" max="5" width="18.625" style="82" customWidth="1"/>
    <col min="6" max="16384" width="9" style="82"/>
  </cols>
  <sheetData>
    <row r="1" spans="2:5">
      <c r="E1" s="82" t="str">
        <f>IF(A1&lt;&gt;"",A1,IF(A2&lt;&gt;"",A2,""))</f>
        <v/>
      </c>
    </row>
    <row r="2" spans="2:5">
      <c r="B2" s="82" t="s">
        <v>208</v>
      </c>
      <c r="C2" s="83" t="s">
        <v>72</v>
      </c>
      <c r="D2" s="83" t="str">
        <f>IF('短絡電流（単相Tr）'!$D$5="","",'短絡電流（単相Tr）'!$D$5)</f>
        <v/>
      </c>
    </row>
    <row r="3" spans="2:5">
      <c r="B3" s="86" t="s">
        <v>109</v>
      </c>
      <c r="C3" s="89" t="s">
        <v>142</v>
      </c>
      <c r="D3" s="90" t="s">
        <v>209</v>
      </c>
      <c r="E3" s="91"/>
    </row>
    <row r="4" spans="2:5">
      <c r="B4" s="88"/>
      <c r="C4" s="88" t="s">
        <v>94</v>
      </c>
      <c r="D4" s="88">
        <v>50</v>
      </c>
      <c r="E4" s="88">
        <v>60</v>
      </c>
    </row>
    <row r="5" spans="2:5">
      <c r="B5" s="83" t="s">
        <v>112</v>
      </c>
      <c r="C5" s="105" t="str">
        <f>IF(ISERROR(INDEX(D5:E5,MATCH($D$2,D$4:E$4,0)))=TRUE,"",INDEX(D5:E5,MATCH($D$2,D$4:E$4,0)))</f>
        <v/>
      </c>
      <c r="D5" s="105">
        <f>電線!D5</f>
        <v>0.11700000000000001</v>
      </c>
      <c r="E5" s="105">
        <f>電線!E5</f>
        <v>0.14099999999999999</v>
      </c>
    </row>
    <row r="6" spans="2:5">
      <c r="B6" s="83" t="s">
        <v>113</v>
      </c>
      <c r="C6" s="105" t="str">
        <f t="shared" ref="C6:C69" si="0">IF(ISERROR(INDEX(D6:E6,MATCH($D$2,D$4:E$4,0)))=TRUE,"",INDEX(D6:E6,MATCH($D$2,D$4:E$4,0)))</f>
        <v/>
      </c>
      <c r="D6" s="105">
        <f>電線!D6</f>
        <v>0.111</v>
      </c>
      <c r="E6" s="105">
        <f>電線!E6</f>
        <v>0.13300000000000001</v>
      </c>
    </row>
    <row r="7" spans="2:5">
      <c r="B7" s="83" t="s">
        <v>122</v>
      </c>
      <c r="C7" s="105" t="str">
        <f t="shared" si="0"/>
        <v/>
      </c>
      <c r="D7" s="105">
        <f>電線!D7</f>
        <v>0.114</v>
      </c>
      <c r="E7" s="105">
        <f>電線!E7</f>
        <v>0.13600000000000001</v>
      </c>
    </row>
    <row r="8" spans="2:5">
      <c r="B8" s="83" t="s">
        <v>123</v>
      </c>
      <c r="C8" s="105" t="str">
        <f t="shared" si="0"/>
        <v/>
      </c>
      <c r="D8" s="105">
        <f>電線!D8</f>
        <v>0.106</v>
      </c>
      <c r="E8" s="105">
        <f>電線!E8</f>
        <v>0.127</v>
      </c>
    </row>
    <row r="9" spans="2:5">
      <c r="B9" s="83" t="s">
        <v>124</v>
      </c>
      <c r="C9" s="105" t="str">
        <f t="shared" si="0"/>
        <v/>
      </c>
      <c r="D9" s="105">
        <f>電線!D9</f>
        <v>0.106</v>
      </c>
      <c r="E9" s="105">
        <f>電線!E9</f>
        <v>0.127</v>
      </c>
    </row>
    <row r="10" spans="2:5">
      <c r="B10" s="83" t="s">
        <v>125</v>
      </c>
      <c r="C10" s="105" t="str">
        <f t="shared" si="0"/>
        <v/>
      </c>
      <c r="D10" s="105">
        <f>電線!D10</f>
        <v>0.10199999999999999</v>
      </c>
      <c r="E10" s="105">
        <f>電線!E10</f>
        <v>0.122</v>
      </c>
    </row>
    <row r="11" spans="2:5">
      <c r="B11" s="83" t="s">
        <v>126</v>
      </c>
      <c r="C11" s="105" t="str">
        <f t="shared" si="0"/>
        <v/>
      </c>
      <c r="D11" s="105">
        <f>電線!D11</f>
        <v>9.5699999999999993E-2</v>
      </c>
      <c r="E11" s="105">
        <f>電線!E11</f>
        <v>0.115</v>
      </c>
    </row>
    <row r="12" spans="2:5">
      <c r="B12" s="83" t="s">
        <v>127</v>
      </c>
      <c r="C12" s="105" t="str">
        <f t="shared" si="0"/>
        <v/>
      </c>
      <c r="D12" s="105">
        <f>電線!D12</f>
        <v>9.4899999999999998E-2</v>
      </c>
      <c r="E12" s="105">
        <f>電線!E12</f>
        <v>0.114</v>
      </c>
    </row>
    <row r="13" spans="2:5">
      <c r="B13" s="83" t="s">
        <v>128</v>
      </c>
      <c r="C13" s="105" t="str">
        <f t="shared" si="0"/>
        <v/>
      </c>
      <c r="D13" s="105">
        <f>電線!D13</f>
        <v>9.06E-2</v>
      </c>
      <c r="E13" s="105">
        <f>電線!E13</f>
        <v>0.109</v>
      </c>
    </row>
    <row r="14" spans="2:5">
      <c r="B14" s="83" t="s">
        <v>129</v>
      </c>
      <c r="C14" s="105" t="str">
        <f t="shared" si="0"/>
        <v/>
      </c>
      <c r="D14" s="105">
        <f>電線!D14</f>
        <v>9.0300000000000005E-2</v>
      </c>
      <c r="E14" s="105">
        <f>電線!E14</f>
        <v>0.108</v>
      </c>
    </row>
    <row r="15" spans="2:5">
      <c r="B15" s="83" t="s">
        <v>130</v>
      </c>
      <c r="C15" s="105" t="str">
        <f t="shared" si="0"/>
        <v/>
      </c>
      <c r="D15" s="105">
        <f>電線!D15</f>
        <v>9.06E-2</v>
      </c>
      <c r="E15" s="105">
        <f>電線!E15</f>
        <v>0.109</v>
      </c>
    </row>
    <row r="16" spans="2:5">
      <c r="B16" s="83" t="s">
        <v>131</v>
      </c>
      <c r="C16" s="105" t="str">
        <f t="shared" si="0"/>
        <v/>
      </c>
      <c r="D16" s="105">
        <f>電線!D16</f>
        <v>8.77E-2</v>
      </c>
      <c r="E16" s="105">
        <f>電線!E16</f>
        <v>0.105</v>
      </c>
    </row>
    <row r="17" spans="2:5">
      <c r="B17" s="83" t="s">
        <v>132</v>
      </c>
      <c r="C17" s="105" t="str">
        <f t="shared" si="0"/>
        <v/>
      </c>
      <c r="D17" s="105">
        <f>電線!D17</f>
        <v>8.8999999999999996E-2</v>
      </c>
      <c r="E17" s="105">
        <f>電線!E17</f>
        <v>0.107</v>
      </c>
    </row>
    <row r="18" spans="2:5">
      <c r="B18" s="83" t="s">
        <v>133</v>
      </c>
      <c r="C18" s="105" t="str">
        <f t="shared" si="0"/>
        <v/>
      </c>
      <c r="D18" s="105">
        <f>電線!D18</f>
        <v>8.7400000000000005E-2</v>
      </c>
      <c r="E18" s="105">
        <f>電線!E18</f>
        <v>0.105</v>
      </c>
    </row>
    <row r="19" spans="2:5">
      <c r="B19" s="83" t="s">
        <v>134</v>
      </c>
      <c r="C19" s="105" t="str">
        <f t="shared" si="0"/>
        <v/>
      </c>
      <c r="D19" s="105">
        <f>電線!D19</f>
        <v>8.5900000000000004E-2</v>
      </c>
      <c r="E19" s="105">
        <f>電線!E19</f>
        <v>0.10299999999999999</v>
      </c>
    </row>
    <row r="20" spans="2:5">
      <c r="B20" s="83" t="s">
        <v>116</v>
      </c>
      <c r="C20" s="105" t="str">
        <f t="shared" si="0"/>
        <v/>
      </c>
      <c r="D20" s="105">
        <f>電線!D20</f>
        <v>0.10299999999999999</v>
      </c>
      <c r="E20" s="105">
        <f>電線!E20</f>
        <v>0.123</v>
      </c>
    </row>
    <row r="21" spans="2:5">
      <c r="B21" s="83" t="s">
        <v>117</v>
      </c>
      <c r="C21" s="105" t="str">
        <f t="shared" si="0"/>
        <v/>
      </c>
      <c r="D21" s="105">
        <f>電線!D21</f>
        <v>9.6199999999999994E-2</v>
      </c>
      <c r="E21" s="105">
        <f>電線!E21</f>
        <v>0.115</v>
      </c>
    </row>
    <row r="22" spans="2:5">
      <c r="B22" s="83" t="s">
        <v>114</v>
      </c>
      <c r="C22" s="105" t="str">
        <f t="shared" si="0"/>
        <v/>
      </c>
      <c r="D22" s="105">
        <f>電線!D22</f>
        <v>0.11700000000000001</v>
      </c>
      <c r="E22" s="105">
        <f>電線!E22</f>
        <v>0.14099999999999999</v>
      </c>
    </row>
    <row r="23" spans="2:5">
      <c r="B23" s="83" t="s">
        <v>115</v>
      </c>
      <c r="C23" s="105" t="str">
        <f t="shared" si="0"/>
        <v/>
      </c>
      <c r="D23" s="105">
        <f>電線!D23</f>
        <v>0.111</v>
      </c>
      <c r="E23" s="105">
        <f>電線!E23</f>
        <v>0.13300000000000001</v>
      </c>
    </row>
    <row r="24" spans="2:5">
      <c r="B24" s="83" t="s">
        <v>157</v>
      </c>
      <c r="C24" s="105" t="str">
        <f t="shared" si="0"/>
        <v/>
      </c>
      <c r="D24" s="105">
        <f>電線!D24</f>
        <v>9.9199999999999997E-2</v>
      </c>
      <c r="E24" s="105">
        <f>電線!E24</f>
        <v>0.11899999999999999</v>
      </c>
    </row>
    <row r="25" spans="2:5">
      <c r="B25" s="83" t="s">
        <v>158</v>
      </c>
      <c r="C25" s="105" t="str">
        <f t="shared" si="0"/>
        <v/>
      </c>
      <c r="D25" s="105">
        <f>電線!D25</f>
        <v>9.1399999999999995E-2</v>
      </c>
      <c r="E25" s="105">
        <f>電線!E25</f>
        <v>0.11</v>
      </c>
    </row>
    <row r="26" spans="2:5">
      <c r="B26" s="83" t="s">
        <v>159</v>
      </c>
      <c r="C26" s="105" t="str">
        <f t="shared" si="0"/>
        <v/>
      </c>
      <c r="D26" s="105">
        <f>電線!D26</f>
        <v>9.1399999999999995E-2</v>
      </c>
      <c r="E26" s="105">
        <f>電線!E26</f>
        <v>0.11</v>
      </c>
    </row>
    <row r="27" spans="2:5">
      <c r="B27" s="83" t="s">
        <v>160</v>
      </c>
      <c r="C27" s="105" t="str">
        <f t="shared" si="0"/>
        <v/>
      </c>
      <c r="D27" s="105">
        <f>電線!D27</f>
        <v>8.6999999999999994E-2</v>
      </c>
      <c r="E27" s="105">
        <f>電線!E27</f>
        <v>0.104</v>
      </c>
    </row>
    <row r="28" spans="2:5">
      <c r="B28" s="83" t="s">
        <v>161</v>
      </c>
      <c r="C28" s="105" t="str">
        <f t="shared" si="0"/>
        <v/>
      </c>
      <c r="D28" s="105">
        <f>電線!D28</f>
        <v>8.2799999999999999E-2</v>
      </c>
      <c r="E28" s="105">
        <f>電線!E28</f>
        <v>9.9400000000000002E-2</v>
      </c>
    </row>
    <row r="29" spans="2:5">
      <c r="B29" s="83" t="s">
        <v>162</v>
      </c>
      <c r="C29" s="105" t="str">
        <f t="shared" si="0"/>
        <v/>
      </c>
      <c r="D29" s="105">
        <f>電線!D29</f>
        <v>8.2000000000000003E-2</v>
      </c>
      <c r="E29" s="105">
        <f>電線!E29</f>
        <v>9.8400000000000001E-2</v>
      </c>
    </row>
    <row r="30" spans="2:5">
      <c r="B30" s="83" t="s">
        <v>163</v>
      </c>
      <c r="C30" s="105" t="str">
        <f t="shared" si="0"/>
        <v/>
      </c>
      <c r="D30" s="105">
        <f>電線!D30</f>
        <v>7.7100000000000002E-2</v>
      </c>
      <c r="E30" s="105">
        <f>電線!E30</f>
        <v>9.2499999999999999E-2</v>
      </c>
    </row>
    <row r="31" spans="2:5">
      <c r="B31" s="83" t="s">
        <v>164</v>
      </c>
      <c r="C31" s="105" t="str">
        <f t="shared" si="0"/>
        <v/>
      </c>
      <c r="D31" s="105">
        <f>電線!D31</f>
        <v>7.6799999999999993E-2</v>
      </c>
      <c r="E31" s="105">
        <f>電線!E31</f>
        <v>9.2200000000000004E-2</v>
      </c>
    </row>
    <row r="32" spans="2:5">
      <c r="B32" s="83" t="s">
        <v>165</v>
      </c>
      <c r="C32" s="105" t="str">
        <f t="shared" si="0"/>
        <v/>
      </c>
      <c r="D32" s="105">
        <f>電線!D32</f>
        <v>7.7299999999999994E-2</v>
      </c>
      <c r="E32" s="105">
        <f>電線!E32</f>
        <v>9.2799999999999994E-2</v>
      </c>
    </row>
    <row r="33" spans="2:5">
      <c r="B33" s="83" t="s">
        <v>166</v>
      </c>
      <c r="C33" s="105" t="str">
        <f t="shared" si="0"/>
        <v/>
      </c>
      <c r="D33" s="105">
        <f>電線!D33</f>
        <v>7.4399999999999994E-2</v>
      </c>
      <c r="E33" s="105">
        <f>電線!E33</f>
        <v>8.9300000000000004E-2</v>
      </c>
    </row>
    <row r="34" spans="2:5">
      <c r="B34" s="83" t="s">
        <v>167</v>
      </c>
      <c r="C34" s="105" t="str">
        <f t="shared" si="0"/>
        <v/>
      </c>
      <c r="D34" s="105">
        <f>電線!D34</f>
        <v>7.5499999999999998E-2</v>
      </c>
      <c r="E34" s="105">
        <f>電線!E34</f>
        <v>9.06E-2</v>
      </c>
    </row>
    <row r="35" spans="2:5">
      <c r="B35" s="83" t="s">
        <v>168</v>
      </c>
      <c r="C35" s="105" t="str">
        <f t="shared" si="0"/>
        <v/>
      </c>
      <c r="D35" s="105">
        <f>電線!D35</f>
        <v>7.3899999999999993E-2</v>
      </c>
      <c r="E35" s="105">
        <f>電線!E35</f>
        <v>8.8700000000000001E-2</v>
      </c>
    </row>
    <row r="36" spans="2:5">
      <c r="B36" s="83" t="s">
        <v>169</v>
      </c>
      <c r="C36" s="105" t="str">
        <f t="shared" si="0"/>
        <v/>
      </c>
      <c r="D36" s="105">
        <f>電線!D36</f>
        <v>7.2300000000000003E-2</v>
      </c>
      <c r="E36" s="105">
        <f>電線!E36</f>
        <v>8.6699999999999999E-2</v>
      </c>
    </row>
    <row r="37" spans="2:5">
      <c r="B37" s="83" t="s">
        <v>144</v>
      </c>
      <c r="C37" s="105" t="str">
        <f t="shared" si="0"/>
        <v/>
      </c>
      <c r="D37" s="105">
        <f>電線!D37</f>
        <v>9.9199999999999997E-2</v>
      </c>
      <c r="E37" s="105">
        <f>電線!E37</f>
        <v>0.11899999999999999</v>
      </c>
    </row>
    <row r="38" spans="2:5">
      <c r="B38" s="83" t="s">
        <v>145</v>
      </c>
      <c r="C38" s="105" t="str">
        <f t="shared" si="0"/>
        <v/>
      </c>
      <c r="D38" s="105">
        <f>電線!D38</f>
        <v>9.1399999999999995E-2</v>
      </c>
      <c r="E38" s="105">
        <f>電線!E38</f>
        <v>0.11</v>
      </c>
    </row>
    <row r="39" spans="2:5">
      <c r="B39" s="83" t="s">
        <v>146</v>
      </c>
      <c r="C39" s="105" t="str">
        <f t="shared" si="0"/>
        <v/>
      </c>
      <c r="D39" s="105">
        <f>電線!D39</f>
        <v>9.1399999999999995E-2</v>
      </c>
      <c r="E39" s="105">
        <f>電線!E39</f>
        <v>0.11</v>
      </c>
    </row>
    <row r="40" spans="2:5">
      <c r="B40" s="83" t="s">
        <v>147</v>
      </c>
      <c r="C40" s="105" t="str">
        <f t="shared" si="0"/>
        <v/>
      </c>
      <c r="D40" s="105">
        <f>電線!D40</f>
        <v>8.6999999999999994E-2</v>
      </c>
      <c r="E40" s="105">
        <f>電線!E40</f>
        <v>0.104</v>
      </c>
    </row>
    <row r="41" spans="2:5">
      <c r="B41" s="83" t="s">
        <v>148</v>
      </c>
      <c r="C41" s="105" t="str">
        <f t="shared" si="0"/>
        <v/>
      </c>
      <c r="D41" s="105">
        <f>電線!D41</f>
        <v>8.2799999999999999E-2</v>
      </c>
      <c r="E41" s="105">
        <f>電線!E41</f>
        <v>9.9400000000000002E-2</v>
      </c>
    </row>
    <row r="42" spans="2:5">
      <c r="B42" s="83" t="s">
        <v>149</v>
      </c>
      <c r="C42" s="105" t="str">
        <f t="shared" si="0"/>
        <v/>
      </c>
      <c r="D42" s="105">
        <f>電線!D42</f>
        <v>8.2000000000000003E-2</v>
      </c>
      <c r="E42" s="105">
        <f>電線!E42</f>
        <v>9.8400000000000001E-2</v>
      </c>
    </row>
    <row r="43" spans="2:5">
      <c r="B43" s="83" t="s">
        <v>150</v>
      </c>
      <c r="C43" s="105" t="str">
        <f t="shared" si="0"/>
        <v/>
      </c>
      <c r="D43" s="105">
        <f>電線!D43</f>
        <v>7.7100000000000002E-2</v>
      </c>
      <c r="E43" s="105">
        <f>電線!E43</f>
        <v>9.2499999999999999E-2</v>
      </c>
    </row>
    <row r="44" spans="2:5">
      <c r="B44" s="83" t="s">
        <v>151</v>
      </c>
      <c r="C44" s="105" t="str">
        <f t="shared" si="0"/>
        <v/>
      </c>
      <c r="D44" s="105">
        <f>電線!D44</f>
        <v>7.6799999999999993E-2</v>
      </c>
      <c r="E44" s="105">
        <f>電線!E44</f>
        <v>9.2200000000000004E-2</v>
      </c>
    </row>
    <row r="45" spans="2:5">
      <c r="B45" s="83" t="s">
        <v>152</v>
      </c>
      <c r="C45" s="105" t="str">
        <f t="shared" si="0"/>
        <v/>
      </c>
      <c r="D45" s="105">
        <f>電線!D45</f>
        <v>7.7299999999999994E-2</v>
      </c>
      <c r="E45" s="105">
        <f>電線!E45</f>
        <v>9.2799999999999994E-2</v>
      </c>
    </row>
    <row r="46" spans="2:5">
      <c r="B46" s="83" t="s">
        <v>153</v>
      </c>
      <c r="C46" s="105" t="str">
        <f t="shared" si="0"/>
        <v/>
      </c>
      <c r="D46" s="105">
        <f>電線!D46</f>
        <v>7.4399999999999994E-2</v>
      </c>
      <c r="E46" s="105">
        <f>電線!E46</f>
        <v>8.9300000000000004E-2</v>
      </c>
    </row>
    <row r="47" spans="2:5">
      <c r="B47" s="83" t="s">
        <v>154</v>
      </c>
      <c r="C47" s="105" t="str">
        <f t="shared" si="0"/>
        <v/>
      </c>
      <c r="D47" s="105">
        <f>電線!D47</f>
        <v>7.5499999999999998E-2</v>
      </c>
      <c r="E47" s="105">
        <f>電線!E47</f>
        <v>9.06E-2</v>
      </c>
    </row>
    <row r="48" spans="2:5">
      <c r="B48" s="83" t="s">
        <v>155</v>
      </c>
      <c r="C48" s="105" t="str">
        <f t="shared" si="0"/>
        <v/>
      </c>
      <c r="D48" s="105">
        <f>電線!D48</f>
        <v>7.3899999999999993E-2</v>
      </c>
      <c r="E48" s="105">
        <f>電線!E48</f>
        <v>8.8700000000000001E-2</v>
      </c>
    </row>
    <row r="49" spans="2:5">
      <c r="B49" s="83" t="s">
        <v>156</v>
      </c>
      <c r="C49" s="105" t="str">
        <f t="shared" si="0"/>
        <v/>
      </c>
      <c r="D49" s="105">
        <f>電線!D49</f>
        <v>7.2300000000000003E-2</v>
      </c>
      <c r="E49" s="105">
        <f>電線!E49</f>
        <v>8.6699999999999999E-2</v>
      </c>
    </row>
    <row r="50" spans="2:5">
      <c r="B50" s="83" t="s">
        <v>170</v>
      </c>
      <c r="C50" s="105" t="str">
        <f t="shared" si="0"/>
        <v/>
      </c>
      <c r="D50" s="105">
        <f>電線!D50</f>
        <v>0.107</v>
      </c>
      <c r="E50" s="105">
        <f>電線!E50</f>
        <v>0.128</v>
      </c>
    </row>
    <row r="51" spans="2:5">
      <c r="B51" s="83" t="s">
        <v>171</v>
      </c>
      <c r="C51" s="105" t="str">
        <f t="shared" si="0"/>
        <v/>
      </c>
      <c r="D51" s="105">
        <f>電線!D51</f>
        <v>0.10299999999999999</v>
      </c>
      <c r="E51" s="105">
        <f>電線!E51</f>
        <v>0.123</v>
      </c>
    </row>
    <row r="52" spans="2:5">
      <c r="B52" s="83" t="s">
        <v>172</v>
      </c>
      <c r="C52" s="105" t="str">
        <f t="shared" si="0"/>
        <v/>
      </c>
      <c r="D52" s="105">
        <f>電線!D52</f>
        <v>9.5500000000000002E-2</v>
      </c>
      <c r="E52" s="105">
        <f>電線!E52</f>
        <v>0.115</v>
      </c>
    </row>
    <row r="53" spans="2:5">
      <c r="B53" s="83" t="s">
        <v>173</v>
      </c>
      <c r="C53" s="105" t="str">
        <f t="shared" si="0"/>
        <v/>
      </c>
      <c r="D53" s="105">
        <f>電線!D53</f>
        <v>9.1300000000000006E-2</v>
      </c>
      <c r="E53" s="105">
        <f>電線!E53</f>
        <v>0.11</v>
      </c>
    </row>
    <row r="54" spans="2:5">
      <c r="B54" s="83" t="s">
        <v>174</v>
      </c>
      <c r="C54" s="105" t="str">
        <f t="shared" si="0"/>
        <v/>
      </c>
      <c r="D54" s="105">
        <f>電線!D54</f>
        <v>8.8099999999999998E-2</v>
      </c>
      <c r="E54" s="105">
        <f>電線!E54</f>
        <v>0.106</v>
      </c>
    </row>
    <row r="55" spans="2:5">
      <c r="B55" s="83" t="s">
        <v>175</v>
      </c>
      <c r="C55" s="105" t="str">
        <f t="shared" si="0"/>
        <v/>
      </c>
      <c r="D55" s="105">
        <f>電線!D55</f>
        <v>8.4599999999999995E-2</v>
      </c>
      <c r="E55" s="105">
        <f>電線!E55</f>
        <v>0.10199999999999999</v>
      </c>
    </row>
    <row r="56" spans="2:5">
      <c r="B56" s="83" t="s">
        <v>176</v>
      </c>
      <c r="C56" s="105" t="str">
        <f t="shared" si="0"/>
        <v/>
      </c>
      <c r="D56" s="105">
        <f>電線!D56</f>
        <v>8.5900000000000004E-2</v>
      </c>
      <c r="E56" s="105">
        <f>電線!E56</f>
        <v>0.10299999999999999</v>
      </c>
    </row>
    <row r="57" spans="2:5">
      <c r="B57" s="83" t="s">
        <v>177</v>
      </c>
      <c r="C57" s="105" t="str">
        <f t="shared" si="0"/>
        <v/>
      </c>
      <c r="D57" s="105">
        <f>電線!D57</f>
        <v>8.3599999999999994E-2</v>
      </c>
      <c r="E57" s="105">
        <f>電線!E57</f>
        <v>0.1</v>
      </c>
    </row>
    <row r="58" spans="2:5">
      <c r="B58" s="83" t="s">
        <v>178</v>
      </c>
      <c r="C58" s="105" t="str">
        <f t="shared" si="0"/>
        <v/>
      </c>
      <c r="D58" s="105">
        <f>電線!D58</f>
        <v>8.1600000000000006E-2</v>
      </c>
      <c r="E58" s="105">
        <f>電線!E58</f>
        <v>9.8000000000000004E-2</v>
      </c>
    </row>
    <row r="59" spans="2:5">
      <c r="B59" s="83" t="s">
        <v>118</v>
      </c>
      <c r="C59" s="105" t="str">
        <f t="shared" si="0"/>
        <v/>
      </c>
      <c r="D59" s="105">
        <f>電線!D59</f>
        <v>0.123</v>
      </c>
      <c r="E59" s="105">
        <f>電線!E59</f>
        <v>0.14699999999999999</v>
      </c>
    </row>
    <row r="60" spans="2:5">
      <c r="B60" s="83" t="s">
        <v>119</v>
      </c>
      <c r="C60" s="105" t="str">
        <f t="shared" si="0"/>
        <v/>
      </c>
      <c r="D60" s="105">
        <f>電線!D60</f>
        <v>0.106</v>
      </c>
      <c r="E60" s="105">
        <f>電線!E60</f>
        <v>0.127</v>
      </c>
    </row>
    <row r="61" spans="2:5">
      <c r="B61" s="83" t="s">
        <v>135</v>
      </c>
      <c r="C61" s="105" t="str">
        <f t="shared" si="0"/>
        <v/>
      </c>
      <c r="D61" s="105">
        <f>電線!D61</f>
        <v>0.11799999999999999</v>
      </c>
      <c r="E61" s="105">
        <f>電線!E61</f>
        <v>0.14199999999999999</v>
      </c>
    </row>
    <row r="62" spans="2:5">
      <c r="B62" s="83" t="s">
        <v>136</v>
      </c>
      <c r="C62" s="105" t="str">
        <f t="shared" si="0"/>
        <v/>
      </c>
      <c r="D62" s="105">
        <f>電線!D62</f>
        <v>0.104</v>
      </c>
      <c r="E62" s="105">
        <f>電線!E62</f>
        <v>0.125</v>
      </c>
    </row>
    <row r="63" spans="2:5">
      <c r="B63" s="83" t="s">
        <v>137</v>
      </c>
      <c r="C63" s="105" t="str">
        <f t="shared" si="0"/>
        <v/>
      </c>
      <c r="D63" s="105">
        <f>電線!D63</f>
        <v>0.10199999999999999</v>
      </c>
      <c r="E63" s="105">
        <f>電線!E63</f>
        <v>0.122</v>
      </c>
    </row>
    <row r="64" spans="2:5">
      <c r="B64" s="83" t="s">
        <v>179</v>
      </c>
      <c r="C64" s="105" t="str">
        <f t="shared" si="0"/>
        <v/>
      </c>
      <c r="D64" s="105">
        <f>電線!D64</f>
        <v>9.74E-2</v>
      </c>
      <c r="E64" s="105">
        <f>電線!E64</f>
        <v>0.11700000000000001</v>
      </c>
    </row>
    <row r="65" spans="2:5">
      <c r="B65" s="83" t="s">
        <v>180</v>
      </c>
      <c r="C65" s="105" t="str">
        <f t="shared" si="0"/>
        <v/>
      </c>
      <c r="D65" s="105">
        <f>電線!D65</f>
        <v>0.127</v>
      </c>
      <c r="E65" s="105">
        <f>電線!E65</f>
        <v>0.152</v>
      </c>
    </row>
    <row r="66" spans="2:5">
      <c r="B66" s="83" t="s">
        <v>181</v>
      </c>
      <c r="C66" s="105" t="str">
        <f t="shared" si="0"/>
        <v/>
      </c>
      <c r="D66" s="105">
        <f>電線!D66</f>
        <v>0.121</v>
      </c>
      <c r="E66" s="105">
        <f>電線!E66</f>
        <v>0.14599999999999999</v>
      </c>
    </row>
    <row r="67" spans="2:5">
      <c r="B67" s="83" t="s">
        <v>182</v>
      </c>
      <c r="C67" s="105" t="str">
        <f t="shared" si="0"/>
        <v/>
      </c>
      <c r="D67" s="105">
        <f>電線!D67</f>
        <v>0.112</v>
      </c>
      <c r="E67" s="105">
        <f>電線!E67</f>
        <v>0.13500000000000001</v>
      </c>
    </row>
    <row r="68" spans="2:5">
      <c r="B68" s="83" t="s">
        <v>183</v>
      </c>
      <c r="C68" s="105" t="str">
        <f t="shared" si="0"/>
        <v/>
      </c>
      <c r="D68" s="105">
        <f>電線!D68</f>
        <v>0.108</v>
      </c>
      <c r="E68" s="105">
        <f>電線!E68</f>
        <v>0.13</v>
      </c>
    </row>
    <row r="69" spans="2:5">
      <c r="B69" s="83" t="s">
        <v>184</v>
      </c>
      <c r="C69" s="105" t="str">
        <f t="shared" si="0"/>
        <v/>
      </c>
      <c r="D69" s="105">
        <f>電線!D69</f>
        <v>0.105</v>
      </c>
      <c r="E69" s="105">
        <f>電線!E69</f>
        <v>0.126</v>
      </c>
    </row>
    <row r="70" spans="2:5">
      <c r="B70" s="83" t="s">
        <v>185</v>
      </c>
      <c r="C70" s="105" t="str">
        <f t="shared" ref="C70:C97" si="1">IF(ISERROR(INDEX(D70:E70,MATCH($D$2,D$4:E$4,0)))=TRUE,"",INDEX(D70:E70,MATCH($D$2,D$4:E$4,0)))</f>
        <v/>
      </c>
      <c r="D70" s="105">
        <f>電線!D70</f>
        <v>0.10100000000000001</v>
      </c>
      <c r="E70" s="105">
        <f>電線!E70</f>
        <v>0.122</v>
      </c>
    </row>
    <row r="71" spans="2:5">
      <c r="B71" s="83" t="s">
        <v>186</v>
      </c>
      <c r="C71" s="105" t="str">
        <f t="shared" si="1"/>
        <v/>
      </c>
      <c r="D71" s="105">
        <f>電線!D71</f>
        <v>0.10100000000000001</v>
      </c>
      <c r="E71" s="105">
        <f>電線!E71</f>
        <v>0.121</v>
      </c>
    </row>
    <row r="72" spans="2:5">
      <c r="B72" s="83" t="s">
        <v>187</v>
      </c>
      <c r="C72" s="105" t="str">
        <f t="shared" si="1"/>
        <v/>
      </c>
      <c r="D72" s="105">
        <f>電線!D72</f>
        <v>9.9099999999999994E-2</v>
      </c>
      <c r="E72" s="105">
        <f>電線!E72</f>
        <v>0.11899999999999999</v>
      </c>
    </row>
    <row r="73" spans="2:5">
      <c r="B73" s="83" t="s">
        <v>188</v>
      </c>
      <c r="C73" s="105" t="str">
        <f t="shared" si="1"/>
        <v/>
      </c>
      <c r="D73" s="105">
        <f>電線!D73</f>
        <v>9.6799999999999997E-2</v>
      </c>
      <c r="E73" s="105">
        <f>電線!E73</f>
        <v>0.11600000000000001</v>
      </c>
    </row>
    <row r="74" spans="2:5">
      <c r="B74" s="83" t="s">
        <v>120</v>
      </c>
      <c r="C74" s="105" t="str">
        <f t="shared" si="1"/>
        <v/>
      </c>
      <c r="D74" s="105">
        <f>電線!D74</f>
        <v>0.13700000000000001</v>
      </c>
      <c r="E74" s="105">
        <f>電線!E74</f>
        <v>0.16500000000000001</v>
      </c>
    </row>
    <row r="75" spans="2:5">
      <c r="B75" s="83" t="s">
        <v>121</v>
      </c>
      <c r="C75" s="105" t="str">
        <f t="shared" si="1"/>
        <v/>
      </c>
      <c r="D75" s="105">
        <f>電線!D75</f>
        <v>0.12</v>
      </c>
      <c r="E75" s="105">
        <f>電線!E75</f>
        <v>0.14399999999999999</v>
      </c>
    </row>
    <row r="76" spans="2:5">
      <c r="B76" s="83" t="s">
        <v>138</v>
      </c>
      <c r="C76" s="105" t="str">
        <f t="shared" si="1"/>
        <v/>
      </c>
      <c r="D76" s="105">
        <f>電線!D76</f>
        <v>0.13300000000000001</v>
      </c>
      <c r="E76" s="105">
        <f>電線!E76</f>
        <v>0.159</v>
      </c>
    </row>
    <row r="77" spans="2:5">
      <c r="B77" s="83" t="s">
        <v>139</v>
      </c>
      <c r="C77" s="105" t="str">
        <f t="shared" si="1"/>
        <v/>
      </c>
      <c r="D77" s="105">
        <f>電線!D77</f>
        <v>0.11899999999999999</v>
      </c>
      <c r="E77" s="105">
        <f>電線!E77</f>
        <v>0.14199999999999999</v>
      </c>
    </row>
    <row r="78" spans="2:5">
      <c r="B78" s="83" t="s">
        <v>140</v>
      </c>
      <c r="C78" s="105" t="str">
        <f t="shared" si="1"/>
        <v/>
      </c>
      <c r="D78" s="105">
        <f>電線!D78</f>
        <v>0.11600000000000001</v>
      </c>
      <c r="E78" s="105">
        <f>電線!E78</f>
        <v>0.14000000000000001</v>
      </c>
    </row>
    <row r="79" spans="2:5">
      <c r="B79" s="83" t="s">
        <v>189</v>
      </c>
      <c r="C79" s="105" t="str">
        <f t="shared" si="1"/>
        <v/>
      </c>
      <c r="D79" s="105">
        <f>電線!D79</f>
        <v>9.74E-2</v>
      </c>
      <c r="E79" s="105">
        <f>電線!E79</f>
        <v>0.11700000000000001</v>
      </c>
    </row>
    <row r="80" spans="2:5">
      <c r="B80" s="83" t="s">
        <v>190</v>
      </c>
      <c r="C80" s="105" t="str">
        <f t="shared" si="1"/>
        <v/>
      </c>
      <c r="D80" s="105">
        <f>電線!D80</f>
        <v>0.127</v>
      </c>
      <c r="E80" s="105">
        <f>電線!E80</f>
        <v>0.152</v>
      </c>
    </row>
    <row r="81" spans="2:5">
      <c r="B81" s="83" t="s">
        <v>191</v>
      </c>
      <c r="C81" s="105" t="str">
        <f t="shared" si="1"/>
        <v/>
      </c>
      <c r="D81" s="105">
        <f>電線!D81</f>
        <v>0.121</v>
      </c>
      <c r="E81" s="105">
        <f>電線!E81</f>
        <v>0.14599999999999999</v>
      </c>
    </row>
    <row r="82" spans="2:5">
      <c r="B82" s="83" t="s">
        <v>192</v>
      </c>
      <c r="C82" s="105" t="str">
        <f t="shared" si="1"/>
        <v/>
      </c>
      <c r="D82" s="105">
        <f>電線!D82</f>
        <v>0.112</v>
      </c>
      <c r="E82" s="105">
        <f>電線!E82</f>
        <v>0.13500000000000001</v>
      </c>
    </row>
    <row r="83" spans="2:5">
      <c r="B83" s="83" t="s">
        <v>193</v>
      </c>
      <c r="C83" s="105" t="str">
        <f t="shared" si="1"/>
        <v/>
      </c>
      <c r="D83" s="105">
        <f>電線!D83</f>
        <v>0.108</v>
      </c>
      <c r="E83" s="105">
        <f>電線!E83</f>
        <v>0.13</v>
      </c>
    </row>
    <row r="84" spans="2:5">
      <c r="B84" s="83" t="s">
        <v>194</v>
      </c>
      <c r="C84" s="105" t="str">
        <f t="shared" si="1"/>
        <v/>
      </c>
      <c r="D84" s="105">
        <f>電線!D84</f>
        <v>0.105</v>
      </c>
      <c r="E84" s="105">
        <f>電線!E84</f>
        <v>0.126</v>
      </c>
    </row>
    <row r="85" spans="2:5">
      <c r="B85" s="83" t="s">
        <v>195</v>
      </c>
      <c r="C85" s="105" t="str">
        <f t="shared" si="1"/>
        <v/>
      </c>
      <c r="D85" s="105">
        <f>電線!D85</f>
        <v>0.10100000000000001</v>
      </c>
      <c r="E85" s="105">
        <f>電線!E85</f>
        <v>0.122</v>
      </c>
    </row>
    <row r="86" spans="2:5">
      <c r="B86" s="83" t="s">
        <v>196</v>
      </c>
      <c r="C86" s="105" t="str">
        <f t="shared" si="1"/>
        <v/>
      </c>
      <c r="D86" s="105">
        <f>電線!D86</f>
        <v>0.10100000000000001</v>
      </c>
      <c r="E86" s="105">
        <f>電線!E86</f>
        <v>0.121</v>
      </c>
    </row>
    <row r="87" spans="2:5">
      <c r="B87" s="83" t="s">
        <v>197</v>
      </c>
      <c r="C87" s="105" t="str">
        <f t="shared" si="1"/>
        <v/>
      </c>
      <c r="D87" s="105">
        <f>電線!D87</f>
        <v>9.9099999999999994E-2</v>
      </c>
      <c r="E87" s="105">
        <f>電線!E87</f>
        <v>0.11899999999999999</v>
      </c>
    </row>
    <row r="88" spans="2:5">
      <c r="B88" s="83" t="s">
        <v>198</v>
      </c>
      <c r="C88" s="105" t="str">
        <f t="shared" si="1"/>
        <v/>
      </c>
      <c r="D88" s="105">
        <f>電線!D88</f>
        <v>9.6799999999999997E-2</v>
      </c>
      <c r="E88" s="105">
        <f>電線!E88</f>
        <v>0.11600000000000001</v>
      </c>
    </row>
    <row r="89" spans="2:5">
      <c r="B89" s="83" t="s">
        <v>199</v>
      </c>
      <c r="C89" s="105" t="str">
        <f t="shared" si="1"/>
        <v/>
      </c>
      <c r="D89" s="105">
        <f>電線!D89</f>
        <v>0.112</v>
      </c>
      <c r="E89" s="105">
        <f>電線!E89</f>
        <v>0.13500000000000001</v>
      </c>
    </row>
    <row r="90" spans="2:5">
      <c r="B90" s="83" t="s">
        <v>200</v>
      </c>
      <c r="C90" s="105" t="str">
        <f t="shared" si="1"/>
        <v/>
      </c>
      <c r="D90" s="105">
        <f>電線!D90</f>
        <v>0.113</v>
      </c>
      <c r="E90" s="105">
        <f>電線!E90</f>
        <v>0.129</v>
      </c>
    </row>
    <row r="91" spans="2:5">
      <c r="B91" s="83" t="s">
        <v>201</v>
      </c>
      <c r="C91" s="105" t="str">
        <f t="shared" si="1"/>
        <v/>
      </c>
      <c r="D91" s="105">
        <f>電線!D91</f>
        <v>0.108</v>
      </c>
      <c r="E91" s="105">
        <f>電線!E91</f>
        <v>0.11899999999999999</v>
      </c>
    </row>
    <row r="92" spans="2:5">
      <c r="B92" s="83" t="s">
        <v>202</v>
      </c>
      <c r="C92" s="105" t="str">
        <f t="shared" si="1"/>
        <v/>
      </c>
      <c r="D92" s="105">
        <f>電線!D92</f>
        <v>9.8799999999999999E-2</v>
      </c>
      <c r="E92" s="105">
        <f>電線!E92</f>
        <v>0.114</v>
      </c>
    </row>
    <row r="93" spans="2:5">
      <c r="B93" s="83" t="s">
        <v>203</v>
      </c>
      <c r="C93" s="105" t="str">
        <f t="shared" si="1"/>
        <v/>
      </c>
      <c r="D93" s="105">
        <f>電線!D93</f>
        <v>9.5299999999999996E-2</v>
      </c>
      <c r="E93" s="105">
        <f>電線!E93</f>
        <v>0.11</v>
      </c>
    </row>
    <row r="94" spans="2:5">
      <c r="B94" s="83" t="s">
        <v>204</v>
      </c>
      <c r="C94" s="105" t="str">
        <f t="shared" si="1"/>
        <v/>
      </c>
      <c r="D94" s="105">
        <f>電線!D94</f>
        <v>9.1999999999999998E-2</v>
      </c>
      <c r="E94" s="105">
        <f>電線!E94</f>
        <v>0.105</v>
      </c>
    </row>
    <row r="95" spans="2:5">
      <c r="B95" s="83" t="s">
        <v>205</v>
      </c>
      <c r="C95" s="105" t="str">
        <f t="shared" si="1"/>
        <v/>
      </c>
      <c r="D95" s="105">
        <f>電線!D95</f>
        <v>8.7599999999999997E-2</v>
      </c>
      <c r="E95" s="105">
        <f>電線!E95</f>
        <v>0.105</v>
      </c>
    </row>
    <row r="96" spans="2:5">
      <c r="B96" s="83" t="s">
        <v>206</v>
      </c>
      <c r="C96" s="105" t="str">
        <f t="shared" si="1"/>
        <v/>
      </c>
      <c r="D96" s="105">
        <f>電線!D96</f>
        <v>8.7300000000000003E-2</v>
      </c>
      <c r="E96" s="105">
        <f>電線!E96</f>
        <v>0.10199999999999999</v>
      </c>
    </row>
    <row r="97" spans="2:5">
      <c r="B97" s="83" t="s">
        <v>207</v>
      </c>
      <c r="C97" s="105" t="str">
        <f t="shared" si="1"/>
        <v/>
      </c>
      <c r="D97" s="105">
        <f>電線!D97</f>
        <v>8.5300000000000001E-2</v>
      </c>
      <c r="E97" s="105">
        <f>電線!E97</f>
        <v>9.9599999999999994E-2</v>
      </c>
    </row>
  </sheetData>
  <phoneticPr fontId="2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97E7-5E7F-4F42-A2D7-E4727B21FFAA}">
  <dimension ref="B2:E97"/>
  <sheetViews>
    <sheetView workbookViewId="0">
      <selection activeCell="B3" sqref="B3"/>
    </sheetView>
  </sheetViews>
  <sheetFormatPr defaultRowHeight="13.5"/>
  <cols>
    <col min="1" max="1" width="9" style="82"/>
    <col min="2" max="5" width="18.625" style="82" customWidth="1"/>
    <col min="6" max="16384" width="9" style="82"/>
  </cols>
  <sheetData>
    <row r="2" spans="2:5">
      <c r="B2" s="82" t="s">
        <v>111</v>
      </c>
    </row>
    <row r="3" spans="2:5">
      <c r="B3" s="86" t="s">
        <v>109</v>
      </c>
      <c r="C3" s="86" t="s">
        <v>110</v>
      </c>
      <c r="D3" s="89" t="s">
        <v>143</v>
      </c>
      <c r="E3" s="91" t="s">
        <v>209</v>
      </c>
    </row>
    <row r="4" spans="2:5">
      <c r="B4" s="88"/>
      <c r="C4" s="88" t="s">
        <v>141</v>
      </c>
      <c r="D4" s="88">
        <v>50</v>
      </c>
      <c r="E4" s="88">
        <v>60</v>
      </c>
    </row>
    <row r="5" spans="2:5">
      <c r="B5" s="83" t="s">
        <v>112</v>
      </c>
      <c r="C5" s="104">
        <v>8.92</v>
      </c>
      <c r="D5" s="104">
        <v>0.11700000000000001</v>
      </c>
      <c r="E5" s="104">
        <v>0.14099999999999999</v>
      </c>
    </row>
    <row r="6" spans="2:5">
      <c r="B6" s="83" t="s">
        <v>113</v>
      </c>
      <c r="C6" s="104">
        <v>5.65</v>
      </c>
      <c r="D6" s="104">
        <v>0.111</v>
      </c>
      <c r="E6" s="104">
        <v>0.13300000000000001</v>
      </c>
    </row>
    <row r="7" spans="2:5">
      <c r="B7" s="83" t="s">
        <v>122</v>
      </c>
      <c r="C7" s="104">
        <v>9.24</v>
      </c>
      <c r="D7" s="104">
        <v>0.114</v>
      </c>
      <c r="E7" s="104">
        <v>0.13600000000000001</v>
      </c>
    </row>
    <row r="8" spans="2:5">
      <c r="B8" s="83" t="s">
        <v>123</v>
      </c>
      <c r="C8" s="104">
        <v>5.2</v>
      </c>
      <c r="D8" s="104">
        <v>0.106</v>
      </c>
      <c r="E8" s="104">
        <v>0.127</v>
      </c>
    </row>
    <row r="9" spans="2:5">
      <c r="B9" s="83" t="s">
        <v>124</v>
      </c>
      <c r="C9" s="104">
        <v>3.33</v>
      </c>
      <c r="D9" s="104">
        <v>0.106</v>
      </c>
      <c r="E9" s="104">
        <v>0.127</v>
      </c>
    </row>
    <row r="10" spans="2:5">
      <c r="B10" s="83" t="s">
        <v>125</v>
      </c>
      <c r="C10" s="104">
        <v>2.31</v>
      </c>
      <c r="D10" s="104">
        <v>0.10199999999999999</v>
      </c>
      <c r="E10" s="104">
        <v>0.122</v>
      </c>
    </row>
    <row r="11" spans="2:5">
      <c r="B11" s="83" t="s">
        <v>126</v>
      </c>
      <c r="C11" s="104">
        <v>1.31</v>
      </c>
      <c r="D11" s="104">
        <v>9.5699999999999993E-2</v>
      </c>
      <c r="E11" s="104">
        <v>0.115</v>
      </c>
    </row>
    <row r="12" spans="2:5">
      <c r="B12" s="83" t="s">
        <v>127</v>
      </c>
      <c r="C12" s="104">
        <v>0.83199999999999996</v>
      </c>
      <c r="D12" s="104">
        <v>9.4899999999999998E-2</v>
      </c>
      <c r="E12" s="104">
        <v>0.114</v>
      </c>
    </row>
    <row r="13" spans="2:5">
      <c r="B13" s="83" t="s">
        <v>128</v>
      </c>
      <c r="C13" s="104">
        <v>0.48099999999999998</v>
      </c>
      <c r="D13" s="104">
        <v>9.06E-2</v>
      </c>
      <c r="E13" s="104">
        <v>0.109</v>
      </c>
    </row>
    <row r="14" spans="2:5">
      <c r="B14" s="83" t="s">
        <v>129</v>
      </c>
      <c r="C14" s="104">
        <v>0.30499999999999999</v>
      </c>
      <c r="D14" s="104">
        <v>9.0300000000000005E-2</v>
      </c>
      <c r="E14" s="104">
        <v>0.108</v>
      </c>
    </row>
    <row r="15" spans="2:5">
      <c r="B15" s="83" t="s">
        <v>130</v>
      </c>
      <c r="C15" s="104">
        <v>0.183</v>
      </c>
      <c r="D15" s="104">
        <v>9.06E-2</v>
      </c>
      <c r="E15" s="104">
        <v>0.109</v>
      </c>
    </row>
    <row r="16" spans="2:5">
      <c r="B16" s="83" t="s">
        <v>131</v>
      </c>
      <c r="C16" s="104">
        <v>0.122</v>
      </c>
      <c r="D16" s="104">
        <v>8.77E-2</v>
      </c>
      <c r="E16" s="104">
        <v>0.105</v>
      </c>
    </row>
    <row r="17" spans="2:5">
      <c r="B17" s="83" t="s">
        <v>132</v>
      </c>
      <c r="C17" s="104">
        <v>9.1499999999999998E-2</v>
      </c>
      <c r="D17" s="104">
        <v>8.8999999999999996E-2</v>
      </c>
      <c r="E17" s="104">
        <v>0.107</v>
      </c>
    </row>
    <row r="18" spans="2:5">
      <c r="B18" s="83" t="s">
        <v>133</v>
      </c>
      <c r="C18" s="104">
        <v>7.3899999999999993E-2</v>
      </c>
      <c r="D18" s="104">
        <v>8.7400000000000005E-2</v>
      </c>
      <c r="E18" s="104">
        <v>0.105</v>
      </c>
    </row>
    <row r="19" spans="2:5">
      <c r="B19" s="83" t="s">
        <v>134</v>
      </c>
      <c r="C19" s="104">
        <v>5.6800000000000003E-2</v>
      </c>
      <c r="D19" s="104">
        <v>8.5900000000000004E-2</v>
      </c>
      <c r="E19" s="104">
        <v>0.10299999999999999</v>
      </c>
    </row>
    <row r="20" spans="2:5">
      <c r="B20" s="83" t="s">
        <v>116</v>
      </c>
      <c r="C20" s="104">
        <v>8.92</v>
      </c>
      <c r="D20" s="104">
        <v>0.10299999999999999</v>
      </c>
      <c r="E20" s="104">
        <v>0.123</v>
      </c>
    </row>
    <row r="21" spans="2:5">
      <c r="B21" s="83" t="s">
        <v>117</v>
      </c>
      <c r="C21" s="104">
        <v>5.65</v>
      </c>
      <c r="D21" s="104">
        <v>9.6199999999999994E-2</v>
      </c>
      <c r="E21" s="104">
        <v>0.115</v>
      </c>
    </row>
    <row r="22" spans="2:5">
      <c r="B22" s="83" t="s">
        <v>114</v>
      </c>
      <c r="C22" s="104">
        <v>8.92</v>
      </c>
      <c r="D22" s="104">
        <v>0.11700000000000001</v>
      </c>
      <c r="E22" s="104">
        <v>0.14099999999999999</v>
      </c>
    </row>
    <row r="23" spans="2:5">
      <c r="B23" s="83" t="s">
        <v>115</v>
      </c>
      <c r="C23" s="104">
        <v>5.65</v>
      </c>
      <c r="D23" s="104">
        <v>0.111</v>
      </c>
      <c r="E23" s="104">
        <v>0.13300000000000001</v>
      </c>
    </row>
    <row r="24" spans="2:5">
      <c r="B24" s="83" t="s">
        <v>157</v>
      </c>
      <c r="C24" s="104">
        <v>9.42</v>
      </c>
      <c r="D24" s="104">
        <v>9.9199999999999997E-2</v>
      </c>
      <c r="E24" s="104">
        <v>0.11899999999999999</v>
      </c>
    </row>
    <row r="25" spans="2:5">
      <c r="B25" s="83" t="s">
        <v>158</v>
      </c>
      <c r="C25" s="104">
        <v>5.3</v>
      </c>
      <c r="D25" s="104">
        <v>9.1399999999999995E-2</v>
      </c>
      <c r="E25" s="104">
        <v>0.11</v>
      </c>
    </row>
    <row r="26" spans="2:5">
      <c r="B26" s="83" t="s">
        <v>159</v>
      </c>
      <c r="C26" s="104">
        <v>3.4</v>
      </c>
      <c r="D26" s="104">
        <v>9.1399999999999995E-2</v>
      </c>
      <c r="E26" s="104">
        <v>0.11</v>
      </c>
    </row>
    <row r="27" spans="2:5">
      <c r="B27" s="83" t="s">
        <v>160</v>
      </c>
      <c r="C27" s="104">
        <v>2.36</v>
      </c>
      <c r="D27" s="104">
        <v>8.6999999999999994E-2</v>
      </c>
      <c r="E27" s="104">
        <v>0.104</v>
      </c>
    </row>
    <row r="28" spans="2:5">
      <c r="B28" s="83" t="s">
        <v>161</v>
      </c>
      <c r="C28" s="104">
        <v>1.34</v>
      </c>
      <c r="D28" s="104">
        <v>8.2799999999999999E-2</v>
      </c>
      <c r="E28" s="104">
        <v>9.9400000000000002E-2</v>
      </c>
    </row>
    <row r="29" spans="2:5">
      <c r="B29" s="83" t="s">
        <v>162</v>
      </c>
      <c r="C29" s="104">
        <v>0.84899999999999998</v>
      </c>
      <c r="D29" s="104">
        <v>8.2000000000000003E-2</v>
      </c>
      <c r="E29" s="104">
        <v>9.8400000000000001E-2</v>
      </c>
    </row>
    <row r="30" spans="2:5">
      <c r="B30" s="83" t="s">
        <v>163</v>
      </c>
      <c r="C30" s="104">
        <v>0.49099999999999999</v>
      </c>
      <c r="D30" s="104">
        <v>7.7100000000000002E-2</v>
      </c>
      <c r="E30" s="104">
        <v>9.2499999999999999E-2</v>
      </c>
    </row>
    <row r="31" spans="2:5">
      <c r="B31" s="83" t="s">
        <v>164</v>
      </c>
      <c r="C31" s="104">
        <v>0.311</v>
      </c>
      <c r="D31" s="104">
        <v>7.6799999999999993E-2</v>
      </c>
      <c r="E31" s="104">
        <v>9.2200000000000004E-2</v>
      </c>
    </row>
    <row r="32" spans="2:5">
      <c r="B32" s="83" t="s">
        <v>165</v>
      </c>
      <c r="C32" s="104">
        <v>0.187</v>
      </c>
      <c r="D32" s="104">
        <v>7.7299999999999994E-2</v>
      </c>
      <c r="E32" s="104">
        <v>9.2799999999999994E-2</v>
      </c>
    </row>
    <row r="33" spans="2:5">
      <c r="B33" s="83" t="s">
        <v>166</v>
      </c>
      <c r="C33" s="104">
        <v>0.124</v>
      </c>
      <c r="D33" s="104">
        <v>7.4399999999999994E-2</v>
      </c>
      <c r="E33" s="104">
        <v>8.9300000000000004E-2</v>
      </c>
    </row>
    <row r="34" spans="2:5">
      <c r="B34" s="83" t="s">
        <v>167</v>
      </c>
      <c r="C34" s="104">
        <v>9.3299999999999994E-2</v>
      </c>
      <c r="D34" s="104">
        <v>7.5499999999999998E-2</v>
      </c>
      <c r="E34" s="104">
        <v>9.06E-2</v>
      </c>
    </row>
    <row r="35" spans="2:5">
      <c r="B35" s="83" t="s">
        <v>168</v>
      </c>
      <c r="C35" s="104">
        <v>7.5399999999999995E-2</v>
      </c>
      <c r="D35" s="104">
        <v>7.3899999999999993E-2</v>
      </c>
      <c r="E35" s="104">
        <v>8.8700000000000001E-2</v>
      </c>
    </row>
    <row r="36" spans="2:5">
      <c r="B36" s="83" t="s">
        <v>169</v>
      </c>
      <c r="C36" s="104">
        <v>5.79E-2</v>
      </c>
      <c r="D36" s="104">
        <v>7.2300000000000003E-2</v>
      </c>
      <c r="E36" s="104">
        <v>8.6699999999999999E-2</v>
      </c>
    </row>
    <row r="37" spans="2:5">
      <c r="B37" s="83" t="s">
        <v>144</v>
      </c>
      <c r="C37" s="104">
        <v>9.42</v>
      </c>
      <c r="D37" s="104">
        <v>9.9199999999999997E-2</v>
      </c>
      <c r="E37" s="104">
        <v>0.11899999999999999</v>
      </c>
    </row>
    <row r="38" spans="2:5">
      <c r="B38" s="83" t="s">
        <v>145</v>
      </c>
      <c r="C38" s="104">
        <v>5.3</v>
      </c>
      <c r="D38" s="104">
        <v>9.1399999999999995E-2</v>
      </c>
      <c r="E38" s="104">
        <v>0.11</v>
      </c>
    </row>
    <row r="39" spans="2:5">
      <c r="B39" s="83" t="s">
        <v>146</v>
      </c>
      <c r="C39" s="104">
        <v>3.4</v>
      </c>
      <c r="D39" s="104">
        <v>9.1399999999999995E-2</v>
      </c>
      <c r="E39" s="104">
        <v>0.11</v>
      </c>
    </row>
    <row r="40" spans="2:5">
      <c r="B40" s="83" t="s">
        <v>147</v>
      </c>
      <c r="C40" s="104">
        <v>2.36</v>
      </c>
      <c r="D40" s="104">
        <v>8.6999999999999994E-2</v>
      </c>
      <c r="E40" s="104">
        <v>0.104</v>
      </c>
    </row>
    <row r="41" spans="2:5">
      <c r="B41" s="83" t="s">
        <v>148</v>
      </c>
      <c r="C41" s="104">
        <v>1.34</v>
      </c>
      <c r="D41" s="104">
        <v>8.2799999999999999E-2</v>
      </c>
      <c r="E41" s="104">
        <v>9.9400000000000002E-2</v>
      </c>
    </row>
    <row r="42" spans="2:5">
      <c r="B42" s="83" t="s">
        <v>149</v>
      </c>
      <c r="C42" s="104">
        <v>0.84899999999999998</v>
      </c>
      <c r="D42" s="104">
        <v>8.2000000000000003E-2</v>
      </c>
      <c r="E42" s="104">
        <v>9.8400000000000001E-2</v>
      </c>
    </row>
    <row r="43" spans="2:5">
      <c r="B43" s="83" t="s">
        <v>150</v>
      </c>
      <c r="C43" s="104">
        <v>0.49099999999999999</v>
      </c>
      <c r="D43" s="104">
        <v>7.7100000000000002E-2</v>
      </c>
      <c r="E43" s="104">
        <v>9.2499999999999999E-2</v>
      </c>
    </row>
    <row r="44" spans="2:5">
      <c r="B44" s="83" t="s">
        <v>151</v>
      </c>
      <c r="C44" s="104">
        <v>0.311</v>
      </c>
      <c r="D44" s="104">
        <v>7.6799999999999993E-2</v>
      </c>
      <c r="E44" s="104">
        <v>9.2200000000000004E-2</v>
      </c>
    </row>
    <row r="45" spans="2:5">
      <c r="B45" s="83" t="s">
        <v>152</v>
      </c>
      <c r="C45" s="104">
        <v>0.187</v>
      </c>
      <c r="D45" s="104">
        <v>7.7299999999999994E-2</v>
      </c>
      <c r="E45" s="104">
        <v>9.2799999999999994E-2</v>
      </c>
    </row>
    <row r="46" spans="2:5">
      <c r="B46" s="83" t="s">
        <v>153</v>
      </c>
      <c r="C46" s="104">
        <v>0.124</v>
      </c>
      <c r="D46" s="104">
        <v>7.4399999999999994E-2</v>
      </c>
      <c r="E46" s="104">
        <v>8.9300000000000004E-2</v>
      </c>
    </row>
    <row r="47" spans="2:5">
      <c r="B47" s="83" t="s">
        <v>154</v>
      </c>
      <c r="C47" s="104">
        <v>9.3299999999999994E-2</v>
      </c>
      <c r="D47" s="104">
        <v>7.5499999999999998E-2</v>
      </c>
      <c r="E47" s="104">
        <v>9.06E-2</v>
      </c>
    </row>
    <row r="48" spans="2:5">
      <c r="B48" s="83" t="s">
        <v>155</v>
      </c>
      <c r="C48" s="104">
        <v>7.5399999999999995E-2</v>
      </c>
      <c r="D48" s="104">
        <v>7.3899999999999993E-2</v>
      </c>
      <c r="E48" s="104">
        <v>8.8700000000000001E-2</v>
      </c>
    </row>
    <row r="49" spans="2:5">
      <c r="B49" s="83" t="s">
        <v>156</v>
      </c>
      <c r="C49" s="104">
        <v>5.79E-2</v>
      </c>
      <c r="D49" s="104">
        <v>7.2300000000000003E-2</v>
      </c>
      <c r="E49" s="104">
        <v>8.6699999999999999E-2</v>
      </c>
    </row>
    <row r="50" spans="2:5">
      <c r="B50" s="83" t="s">
        <v>170</v>
      </c>
      <c r="C50" s="104">
        <v>1.34</v>
      </c>
      <c r="D50" s="104">
        <v>0.107</v>
      </c>
      <c r="E50" s="104">
        <v>0.128</v>
      </c>
    </row>
    <row r="51" spans="2:5">
      <c r="B51" s="83" t="s">
        <v>171</v>
      </c>
      <c r="C51" s="104">
        <v>0.84899999999999998</v>
      </c>
      <c r="D51" s="104">
        <v>0.10299999999999999</v>
      </c>
      <c r="E51" s="104">
        <v>0.123</v>
      </c>
    </row>
    <row r="52" spans="2:5">
      <c r="B52" s="83" t="s">
        <v>172</v>
      </c>
      <c r="C52" s="104">
        <v>0.49099999999999999</v>
      </c>
      <c r="D52" s="104">
        <v>9.5500000000000002E-2</v>
      </c>
      <c r="E52" s="104">
        <v>0.115</v>
      </c>
    </row>
    <row r="53" spans="2:5">
      <c r="B53" s="83" t="s">
        <v>173</v>
      </c>
      <c r="C53" s="104">
        <v>0.311</v>
      </c>
      <c r="D53" s="104">
        <v>9.1300000000000006E-2</v>
      </c>
      <c r="E53" s="104">
        <v>0.11</v>
      </c>
    </row>
    <row r="54" spans="2:5">
      <c r="B54" s="83" t="s">
        <v>174</v>
      </c>
      <c r="C54" s="104">
        <v>0.187</v>
      </c>
      <c r="D54" s="104">
        <v>8.8099999999999998E-2</v>
      </c>
      <c r="E54" s="104">
        <v>0.106</v>
      </c>
    </row>
    <row r="55" spans="2:5">
      <c r="B55" s="83" t="s">
        <v>175</v>
      </c>
      <c r="C55" s="104">
        <v>0.124</v>
      </c>
      <c r="D55" s="104">
        <v>8.4599999999999995E-2</v>
      </c>
      <c r="E55" s="104">
        <v>0.10199999999999999</v>
      </c>
    </row>
    <row r="56" spans="2:5">
      <c r="B56" s="83" t="s">
        <v>176</v>
      </c>
      <c r="C56" s="104">
        <v>9.3299999999999994E-2</v>
      </c>
      <c r="D56" s="104">
        <v>8.5900000000000004E-2</v>
      </c>
      <c r="E56" s="104">
        <v>0.10299999999999999</v>
      </c>
    </row>
    <row r="57" spans="2:5">
      <c r="B57" s="83" t="s">
        <v>177</v>
      </c>
      <c r="C57" s="104">
        <v>7.5399999999999995E-2</v>
      </c>
      <c r="D57" s="104">
        <v>8.3599999999999994E-2</v>
      </c>
      <c r="E57" s="104">
        <v>0.1</v>
      </c>
    </row>
    <row r="58" spans="2:5">
      <c r="B58" s="83" t="s">
        <v>178</v>
      </c>
      <c r="C58" s="104">
        <v>5.79E-2</v>
      </c>
      <c r="D58" s="104">
        <v>8.1600000000000006E-2</v>
      </c>
      <c r="E58" s="104">
        <v>9.8000000000000004E-2</v>
      </c>
    </row>
    <row r="59" spans="2:5">
      <c r="B59" s="83" t="s">
        <v>118</v>
      </c>
      <c r="C59" s="104">
        <v>8.92</v>
      </c>
      <c r="D59" s="104">
        <v>0.123</v>
      </c>
      <c r="E59" s="104">
        <v>0.14699999999999999</v>
      </c>
    </row>
    <row r="60" spans="2:5">
      <c r="B60" s="83" t="s">
        <v>119</v>
      </c>
      <c r="C60" s="104">
        <v>5.65</v>
      </c>
      <c r="D60" s="104">
        <v>0.106</v>
      </c>
      <c r="E60" s="104">
        <v>0.127</v>
      </c>
    </row>
    <row r="61" spans="2:5">
      <c r="B61" s="83" t="s">
        <v>135</v>
      </c>
      <c r="C61" s="104">
        <v>9.24</v>
      </c>
      <c r="D61" s="104">
        <v>0.11799999999999999</v>
      </c>
      <c r="E61" s="104">
        <v>0.14199999999999999</v>
      </c>
    </row>
    <row r="62" spans="2:5">
      <c r="B62" s="83" t="s">
        <v>136</v>
      </c>
      <c r="C62" s="104">
        <v>5.2</v>
      </c>
      <c r="D62" s="104">
        <v>0.104</v>
      </c>
      <c r="E62" s="104">
        <v>0.125</v>
      </c>
    </row>
    <row r="63" spans="2:5">
      <c r="B63" s="83" t="s">
        <v>137</v>
      </c>
      <c r="C63" s="104">
        <v>3.33</v>
      </c>
      <c r="D63" s="104">
        <v>0.10199999999999999</v>
      </c>
      <c r="E63" s="104">
        <v>0.122</v>
      </c>
    </row>
    <row r="64" spans="2:5">
      <c r="B64" s="83" t="s">
        <v>179</v>
      </c>
      <c r="C64" s="104">
        <v>2.36</v>
      </c>
      <c r="D64" s="104">
        <v>9.74E-2</v>
      </c>
      <c r="E64" s="104">
        <v>0.11700000000000001</v>
      </c>
    </row>
    <row r="65" spans="2:5">
      <c r="B65" s="83" t="s">
        <v>180</v>
      </c>
      <c r="C65" s="104">
        <v>1.34</v>
      </c>
      <c r="D65" s="104">
        <v>0.127</v>
      </c>
      <c r="E65" s="104">
        <v>0.152</v>
      </c>
    </row>
    <row r="66" spans="2:5">
      <c r="B66" s="83" t="s">
        <v>181</v>
      </c>
      <c r="C66" s="104">
        <v>0.84899999999999998</v>
      </c>
      <c r="D66" s="104">
        <v>0.121</v>
      </c>
      <c r="E66" s="104">
        <v>0.14599999999999999</v>
      </c>
    </row>
    <row r="67" spans="2:5">
      <c r="B67" s="83" t="s">
        <v>182</v>
      </c>
      <c r="C67" s="104">
        <v>0.49099999999999999</v>
      </c>
      <c r="D67" s="104">
        <v>0.112</v>
      </c>
      <c r="E67" s="104">
        <v>0.13500000000000001</v>
      </c>
    </row>
    <row r="68" spans="2:5">
      <c r="B68" s="83" t="s">
        <v>183</v>
      </c>
      <c r="C68" s="104">
        <v>0.311</v>
      </c>
      <c r="D68" s="104">
        <v>0.108</v>
      </c>
      <c r="E68" s="104">
        <v>0.13</v>
      </c>
    </row>
    <row r="69" spans="2:5">
      <c r="B69" s="83" t="s">
        <v>184</v>
      </c>
      <c r="C69" s="104">
        <v>0.187</v>
      </c>
      <c r="D69" s="104">
        <v>0.105</v>
      </c>
      <c r="E69" s="104">
        <v>0.126</v>
      </c>
    </row>
    <row r="70" spans="2:5">
      <c r="B70" s="83" t="s">
        <v>185</v>
      </c>
      <c r="C70" s="104">
        <v>0.124</v>
      </c>
      <c r="D70" s="104">
        <v>0.10100000000000001</v>
      </c>
      <c r="E70" s="104">
        <v>0.122</v>
      </c>
    </row>
    <row r="71" spans="2:5">
      <c r="B71" s="83" t="s">
        <v>186</v>
      </c>
      <c r="C71" s="104">
        <v>9.3299999999999994E-2</v>
      </c>
      <c r="D71" s="104">
        <v>0.10100000000000001</v>
      </c>
      <c r="E71" s="104">
        <v>0.121</v>
      </c>
    </row>
    <row r="72" spans="2:5">
      <c r="B72" s="83" t="s">
        <v>187</v>
      </c>
      <c r="C72" s="104">
        <v>7.5399999999999995E-2</v>
      </c>
      <c r="D72" s="104">
        <v>9.9099999999999994E-2</v>
      </c>
      <c r="E72" s="104">
        <v>0.11899999999999999</v>
      </c>
    </row>
    <row r="73" spans="2:5">
      <c r="B73" s="83" t="s">
        <v>188</v>
      </c>
      <c r="C73" s="104">
        <v>5.79E-2</v>
      </c>
      <c r="D73" s="104">
        <v>9.6799999999999997E-2</v>
      </c>
      <c r="E73" s="104">
        <v>0.11600000000000001</v>
      </c>
    </row>
    <row r="74" spans="2:5">
      <c r="B74" s="83" t="s">
        <v>120</v>
      </c>
      <c r="C74" s="104">
        <v>8.92</v>
      </c>
      <c r="D74" s="104">
        <v>0.13700000000000001</v>
      </c>
      <c r="E74" s="104">
        <v>0.16500000000000001</v>
      </c>
    </row>
    <row r="75" spans="2:5">
      <c r="B75" s="83" t="s">
        <v>121</v>
      </c>
      <c r="C75" s="104">
        <v>5.65</v>
      </c>
      <c r="D75" s="104">
        <v>0.12</v>
      </c>
      <c r="E75" s="104">
        <v>0.14399999999999999</v>
      </c>
    </row>
    <row r="76" spans="2:5">
      <c r="B76" s="83" t="s">
        <v>138</v>
      </c>
      <c r="C76" s="104">
        <v>9.24</v>
      </c>
      <c r="D76" s="104">
        <v>0.13300000000000001</v>
      </c>
      <c r="E76" s="104">
        <v>0.159</v>
      </c>
    </row>
    <row r="77" spans="2:5">
      <c r="B77" s="83" t="s">
        <v>139</v>
      </c>
      <c r="C77" s="104">
        <v>5.2</v>
      </c>
      <c r="D77" s="104">
        <v>0.11899999999999999</v>
      </c>
      <c r="E77" s="104">
        <v>0.14199999999999999</v>
      </c>
    </row>
    <row r="78" spans="2:5">
      <c r="B78" s="83" t="s">
        <v>140</v>
      </c>
      <c r="C78" s="104">
        <v>3.33</v>
      </c>
      <c r="D78" s="104">
        <v>0.11600000000000001</v>
      </c>
      <c r="E78" s="104">
        <v>0.14000000000000001</v>
      </c>
    </row>
    <row r="79" spans="2:5">
      <c r="B79" s="83" t="s">
        <v>189</v>
      </c>
      <c r="C79" s="104">
        <v>2.36</v>
      </c>
      <c r="D79" s="104">
        <v>9.74E-2</v>
      </c>
      <c r="E79" s="104">
        <v>0.11700000000000001</v>
      </c>
    </row>
    <row r="80" spans="2:5">
      <c r="B80" s="83" t="s">
        <v>190</v>
      </c>
      <c r="C80" s="104">
        <v>1.34</v>
      </c>
      <c r="D80" s="104">
        <v>0.127</v>
      </c>
      <c r="E80" s="104">
        <v>0.152</v>
      </c>
    </row>
    <row r="81" spans="2:5">
      <c r="B81" s="83" t="s">
        <v>191</v>
      </c>
      <c r="C81" s="104">
        <v>0.84899999999999998</v>
      </c>
      <c r="D81" s="104">
        <v>0.121</v>
      </c>
      <c r="E81" s="104">
        <v>0.14599999999999999</v>
      </c>
    </row>
    <row r="82" spans="2:5">
      <c r="B82" s="83" t="s">
        <v>192</v>
      </c>
      <c r="C82" s="104">
        <v>0.49099999999999999</v>
      </c>
      <c r="D82" s="104">
        <v>0.112</v>
      </c>
      <c r="E82" s="104">
        <v>0.13500000000000001</v>
      </c>
    </row>
    <row r="83" spans="2:5">
      <c r="B83" s="83" t="s">
        <v>193</v>
      </c>
      <c r="C83" s="104">
        <v>0.311</v>
      </c>
      <c r="D83" s="104">
        <v>0.108</v>
      </c>
      <c r="E83" s="104">
        <v>0.13</v>
      </c>
    </row>
    <row r="84" spans="2:5">
      <c r="B84" s="83" t="s">
        <v>194</v>
      </c>
      <c r="C84" s="104">
        <v>0.187</v>
      </c>
      <c r="D84" s="104">
        <v>0.105</v>
      </c>
      <c r="E84" s="104">
        <v>0.126</v>
      </c>
    </row>
    <row r="85" spans="2:5">
      <c r="B85" s="83" t="s">
        <v>195</v>
      </c>
      <c r="C85" s="104">
        <v>0.124</v>
      </c>
      <c r="D85" s="104">
        <v>0.10100000000000001</v>
      </c>
      <c r="E85" s="104">
        <v>0.122</v>
      </c>
    </row>
    <row r="86" spans="2:5">
      <c r="B86" s="83" t="s">
        <v>196</v>
      </c>
      <c r="C86" s="104">
        <v>9.3299999999999994E-2</v>
      </c>
      <c r="D86" s="104">
        <v>0.10100000000000001</v>
      </c>
      <c r="E86" s="104">
        <v>0.121</v>
      </c>
    </row>
    <row r="87" spans="2:5">
      <c r="B87" s="83" t="s">
        <v>197</v>
      </c>
      <c r="C87" s="104">
        <v>7.5399999999999995E-2</v>
      </c>
      <c r="D87" s="104">
        <v>9.9099999999999994E-2</v>
      </c>
      <c r="E87" s="104">
        <v>0.11899999999999999</v>
      </c>
    </row>
    <row r="88" spans="2:5">
      <c r="B88" s="83" t="s">
        <v>198</v>
      </c>
      <c r="C88" s="104">
        <v>5.79E-2</v>
      </c>
      <c r="D88" s="104">
        <v>9.6799999999999997E-2</v>
      </c>
      <c r="E88" s="104">
        <v>0.11600000000000001</v>
      </c>
    </row>
    <row r="89" spans="2:5">
      <c r="B89" s="83" t="s">
        <v>199</v>
      </c>
      <c r="C89" s="104">
        <v>1.34</v>
      </c>
      <c r="D89" s="104">
        <v>0.112</v>
      </c>
      <c r="E89" s="104">
        <v>0.13500000000000001</v>
      </c>
    </row>
    <row r="90" spans="2:5">
      <c r="B90" s="83" t="s">
        <v>200</v>
      </c>
      <c r="C90" s="104">
        <v>0.84899999999999998</v>
      </c>
      <c r="D90" s="104">
        <v>0.113</v>
      </c>
      <c r="E90" s="104">
        <v>0.129</v>
      </c>
    </row>
    <row r="91" spans="2:5">
      <c r="B91" s="83" t="s">
        <v>201</v>
      </c>
      <c r="C91" s="104">
        <v>0.49099999999999999</v>
      </c>
      <c r="D91" s="104">
        <v>0.108</v>
      </c>
      <c r="E91" s="104">
        <v>0.11899999999999999</v>
      </c>
    </row>
    <row r="92" spans="2:5">
      <c r="B92" s="83" t="s">
        <v>202</v>
      </c>
      <c r="C92" s="104">
        <v>0.311</v>
      </c>
      <c r="D92" s="104">
        <v>9.8799999999999999E-2</v>
      </c>
      <c r="E92" s="104">
        <v>0.114</v>
      </c>
    </row>
    <row r="93" spans="2:5">
      <c r="B93" s="83" t="s">
        <v>203</v>
      </c>
      <c r="C93" s="104">
        <v>0.187</v>
      </c>
      <c r="D93" s="104">
        <v>9.5299999999999996E-2</v>
      </c>
      <c r="E93" s="104">
        <v>0.11</v>
      </c>
    </row>
    <row r="94" spans="2:5">
      <c r="B94" s="83" t="s">
        <v>204</v>
      </c>
      <c r="C94" s="104">
        <v>0.124</v>
      </c>
      <c r="D94" s="104">
        <v>9.1999999999999998E-2</v>
      </c>
      <c r="E94" s="104">
        <v>0.105</v>
      </c>
    </row>
    <row r="95" spans="2:5">
      <c r="B95" s="83" t="s">
        <v>205</v>
      </c>
      <c r="C95" s="104">
        <v>9.3299999999999994E-2</v>
      </c>
      <c r="D95" s="104">
        <v>8.7599999999999997E-2</v>
      </c>
      <c r="E95" s="104">
        <v>0.105</v>
      </c>
    </row>
    <row r="96" spans="2:5">
      <c r="B96" s="83" t="s">
        <v>206</v>
      </c>
      <c r="C96" s="104">
        <v>7.5399999999999995E-2</v>
      </c>
      <c r="D96" s="104">
        <v>8.7300000000000003E-2</v>
      </c>
      <c r="E96" s="104">
        <v>0.10199999999999999</v>
      </c>
    </row>
    <row r="97" spans="2:5">
      <c r="B97" s="83" t="s">
        <v>207</v>
      </c>
      <c r="C97" s="104">
        <v>5.79E-2</v>
      </c>
      <c r="D97" s="104">
        <v>8.5300000000000001E-2</v>
      </c>
      <c r="E97" s="104">
        <v>9.9599999999999994E-2</v>
      </c>
    </row>
  </sheetData>
  <phoneticPr fontId="27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D6BC8-FDA6-4F1D-BF5A-D029D3FCF794}">
  <dimension ref="B2:C19"/>
  <sheetViews>
    <sheetView workbookViewId="0">
      <selection activeCell="B3" sqref="B3"/>
    </sheetView>
  </sheetViews>
  <sheetFormatPr defaultRowHeight="13.5"/>
  <cols>
    <col min="1" max="1" width="9" style="82"/>
    <col min="2" max="3" width="18.625" style="82" customWidth="1"/>
    <col min="4" max="16384" width="9" style="82"/>
  </cols>
  <sheetData>
    <row r="2" spans="2:3">
      <c r="B2" s="82" t="s">
        <v>104</v>
      </c>
    </row>
    <row r="3" spans="2:3">
      <c r="B3" s="83" t="s">
        <v>105</v>
      </c>
      <c r="C3" s="83" t="s">
        <v>106</v>
      </c>
    </row>
    <row r="4" spans="2:3">
      <c r="B4" s="92">
        <v>8</v>
      </c>
      <c r="C4" s="92">
        <v>2.5</v>
      </c>
    </row>
    <row r="5" spans="2:3">
      <c r="B5" s="92">
        <v>12.5</v>
      </c>
      <c r="C5" s="92">
        <v>5</v>
      </c>
    </row>
    <row r="6" spans="2:3">
      <c r="B6" s="92">
        <v>20</v>
      </c>
      <c r="C6" s="92">
        <v>7.5</v>
      </c>
    </row>
    <row r="7" spans="2:3">
      <c r="B7" s="92">
        <v>25</v>
      </c>
      <c r="C7" s="92">
        <v>10</v>
      </c>
    </row>
    <row r="8" spans="2:3">
      <c r="B8" s="92">
        <v>31.5</v>
      </c>
      <c r="C8" s="92">
        <v>14</v>
      </c>
    </row>
    <row r="9" spans="2:3">
      <c r="B9" s="92">
        <v>40</v>
      </c>
      <c r="C9" s="92">
        <v>15</v>
      </c>
    </row>
    <row r="10" spans="2:3">
      <c r="C10" s="92">
        <v>18</v>
      </c>
    </row>
    <row r="11" spans="2:3">
      <c r="C11" s="92">
        <v>22</v>
      </c>
    </row>
    <row r="12" spans="2:3">
      <c r="C12" s="92">
        <v>25</v>
      </c>
    </row>
    <row r="13" spans="2:3">
      <c r="C13" s="92">
        <v>30</v>
      </c>
    </row>
    <row r="14" spans="2:3">
      <c r="C14" s="92">
        <v>35</v>
      </c>
    </row>
    <row r="15" spans="2:3">
      <c r="C15" s="92">
        <v>36</v>
      </c>
    </row>
    <row r="16" spans="2:3">
      <c r="C16" s="92">
        <v>42</v>
      </c>
    </row>
    <row r="17" spans="3:3">
      <c r="C17" s="92">
        <v>45</v>
      </c>
    </row>
    <row r="18" spans="3:3">
      <c r="C18" s="92">
        <v>50</v>
      </c>
    </row>
    <row r="19" spans="3:3">
      <c r="C19" s="92">
        <v>65</v>
      </c>
    </row>
  </sheetData>
  <phoneticPr fontId="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短絡電流（単相Tr）</vt:lpstr>
      <vt:lpstr>短絡電流（スコットTr）</vt:lpstr>
      <vt:lpstr>短絡電流 (三相Tr)</vt:lpstr>
      <vt:lpstr>計算用バックデータ⇒</vt:lpstr>
      <vt:lpstr>単相Tr選定</vt:lpstr>
      <vt:lpstr>スコットTr選定</vt:lpstr>
      <vt:lpstr>三相Tr選定</vt:lpstr>
      <vt:lpstr>単相Tr容量、インピーダンス</vt:lpstr>
      <vt:lpstr>スコットTr容量、インピーダンス</vt:lpstr>
      <vt:lpstr>三相Tr容量、インピーダンス</vt:lpstr>
      <vt:lpstr>電線選定</vt:lpstr>
      <vt:lpstr>電線</vt:lpstr>
      <vt:lpstr>定格遮断電流</vt:lpstr>
      <vt:lpstr>'短絡電流 (三相Tr)'!Print_Area</vt:lpstr>
      <vt:lpstr>'短絡電流（スコットTr）'!Print_Area</vt:lpstr>
      <vt:lpstr>'短絡電流（単相Tr）'!Print_Area</vt:lpstr>
    </vt:vector>
  </TitlesOfParts>
  <Manager/>
  <Company>試運転の資料館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短絡電流計算書</dc:title>
  <dc:subject>短絡電流計算書</dc:subject>
  <dc:creator>試運転</dc:creator>
  <cp:keywords>短絡; 定格遮断容量; 電流; 計算</cp:keywords>
  <cp:lastModifiedBy/>
  <dcterms:created xsi:type="dcterms:W3CDTF">2015-07-21T06:29:29Z</dcterms:created>
  <dcterms:modified xsi:type="dcterms:W3CDTF">2024-07-06T13:18:47Z</dcterms:modified>
</cp:coreProperties>
</file>