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95" tabRatio="900" activeTab="0"/>
  </bookViews>
  <sheets>
    <sheet name="短絡電流計算書（XA地点）" sheetId="1" r:id="rId1"/>
    <sheet name="短絡電流計算書（XB地点）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D4" authorId="0">
      <text>
        <r>
          <rPr>
            <sz val="9"/>
            <rFont val="ＭＳ Ｐゴシック"/>
            <family val="3"/>
          </rPr>
          <t>変圧器1次側主遮断器の定格遮断容量は
管轄の電力会社と協議して決定する。
遮断容量の定格値はリストより選択するが、
通常は12.5kAとする。</t>
        </r>
      </text>
    </comment>
    <comment ref="A4" authorId="0">
      <text>
        <r>
          <rPr>
            <sz val="9"/>
            <rFont val="ＭＳ Ｐゴシック"/>
            <family val="3"/>
          </rPr>
          <t>バンクNo.をリストより選択</t>
        </r>
      </text>
    </comment>
    <comment ref="B4" authorId="0">
      <text>
        <r>
          <rPr>
            <sz val="9"/>
            <rFont val="ＭＳ Ｐゴシック"/>
            <family val="3"/>
          </rPr>
          <t>想定短絡点をリストより選択。
通常はX1A、X3A地点とする。</t>
        </r>
      </text>
    </comment>
    <comment ref="C4" authorId="0">
      <text>
        <r>
          <rPr>
            <sz val="9"/>
            <rFont val="ＭＳ Ｐゴシック"/>
            <family val="3"/>
          </rPr>
          <t>電圧をリストより選択</t>
        </r>
      </text>
    </comment>
    <comment ref="F5" authorId="0">
      <text>
        <r>
          <rPr>
            <sz val="9"/>
            <rFont val="ＭＳ Ｐゴシック"/>
            <family val="3"/>
          </rPr>
          <t>電気方式をリストより選択</t>
        </r>
      </text>
    </comment>
    <comment ref="G5" authorId="0">
      <text>
        <r>
          <rPr>
            <sz val="9"/>
            <rFont val="ＭＳ Ｐゴシック"/>
            <family val="3"/>
          </rPr>
          <t>変圧器の種類をリストより選択</t>
        </r>
      </text>
    </comment>
    <comment ref="H5" authorId="0">
      <text>
        <r>
          <rPr>
            <sz val="9"/>
            <rFont val="ＭＳ Ｐゴシック"/>
            <family val="3"/>
          </rPr>
          <t>変圧器の定格容量を
リストより選択。</t>
        </r>
      </text>
    </comment>
    <comment ref="L4" authorId="0">
      <text>
        <r>
          <rPr>
            <sz val="9"/>
            <rFont val="ＭＳ Ｐゴシック"/>
            <family val="3"/>
          </rPr>
          <t>本計算書にて掲載している変圧器インピーダンスは、
JIS C 4304:2013（トップランナー）に定める変圧器で
2次側定格電圧を三相3線210V、単相3線210-105Vの
場合の数値の為、スーパー高効率型変圧器を使用する、
または2次側定格電圧が異なる場合は、数値の見直しが
必要である。
なお、巻線温度は20度とする。</t>
        </r>
      </text>
    </comment>
    <comment ref="L5" authorId="0">
      <text>
        <r>
          <rPr>
            <sz val="9"/>
            <rFont val="ＭＳ Ｐゴシック"/>
            <family val="3"/>
          </rPr>
          <t>変圧器容量を入力しても
数値が空欄の場合は、
手動で数値を入力する。
（本計算書では、代表的な
　機種の数値のみ掲載）</t>
        </r>
      </text>
    </comment>
    <comment ref="E3" authorId="0">
      <text>
        <r>
          <rPr>
            <sz val="9"/>
            <rFont val="ＭＳ Ｐゴシック"/>
            <family val="3"/>
          </rPr>
          <t>周波数をリストより選択</t>
        </r>
      </text>
    </comment>
    <comment ref="N6" authorId="0">
      <text>
        <r>
          <rPr>
            <sz val="9"/>
            <rFont val="ＭＳ Ｐゴシック"/>
            <family val="3"/>
          </rPr>
          <t>計算式：
基準容量/(定格容量×変圧器インピーダンスRT)</t>
        </r>
      </text>
    </comment>
    <comment ref="O6" authorId="0">
      <text>
        <r>
          <rPr>
            <sz val="9"/>
            <rFont val="ＭＳ Ｐゴシック"/>
            <family val="3"/>
          </rPr>
          <t>計算式：
基準容量/(定格容量×変圧器リアクタンスXT)</t>
        </r>
      </text>
    </comment>
    <comment ref="P6" authorId="0">
      <text>
        <r>
          <rPr>
            <sz val="9"/>
            <rFont val="ＭＳ Ｐゴシック"/>
            <family val="3"/>
          </rPr>
          <t>計算式(三相の場合のみ)：
電動機インピーダンス×基準容量/定格容量</t>
        </r>
      </text>
    </comment>
    <comment ref="K6" authorId="0">
      <text>
        <r>
          <rPr>
            <sz val="9"/>
            <rFont val="ＭＳ Ｐゴシック"/>
            <family val="3"/>
          </rPr>
          <t>計算式：
基準容量/受電点遮断容量×100</t>
        </r>
      </text>
    </comment>
    <comment ref="S6" authorId="0">
      <text>
        <r>
          <rPr>
            <sz val="9"/>
            <rFont val="ＭＳ Ｐゴシック"/>
            <family val="3"/>
          </rPr>
          <t>計算式(単相の場合)：
電源インピーダンスZL+変圧器リアクタンスXT
計算式(三相の場合)：
(電源インピーダンスZL+変圧器リアクタンスXT)×電動機インピーダンスZM/
　　　　　電源インピーダンスZL+変圧器リアクタンスXT+電動機インピーダンスZM</t>
        </r>
      </text>
    </comment>
    <comment ref="Q5" authorId="0">
      <text>
        <r>
          <rPr>
            <sz val="9"/>
            <rFont val="ＭＳ Ｐゴシック"/>
            <family val="3"/>
          </rPr>
          <t>計算式：
√{(インピーダンス^2)+(リアクタンス^2)}</t>
        </r>
      </text>
    </comment>
    <comment ref="V6" authorId="0">
      <text>
        <r>
          <rPr>
            <sz val="9"/>
            <rFont val="ＭＳ Ｐゴシック"/>
            <family val="3"/>
          </rPr>
          <t>計算式(単相の場合)：
(基準容量×100)/(基準電圧×全インピーダンスZS)
計算式(三相の場合)：
(基準容量×100)/(√3×基準電圧×全インピーダンスZS)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A4" authorId="0">
      <text>
        <r>
          <rPr>
            <sz val="9"/>
            <rFont val="ＭＳ Ｐゴシック"/>
            <family val="3"/>
          </rPr>
          <t>幹線番号を手動入力。</t>
        </r>
      </text>
    </comment>
    <comment ref="B4" authorId="0">
      <text>
        <r>
          <rPr>
            <sz val="9"/>
            <rFont val="ＭＳ Ｐゴシック"/>
            <family val="3"/>
          </rPr>
          <t>短絡点をリストより選択</t>
        </r>
      </text>
    </comment>
    <comment ref="F4" authorId="0">
      <text>
        <r>
          <rPr>
            <sz val="9"/>
            <rFont val="ＭＳ Ｐゴシック"/>
            <family val="3"/>
          </rPr>
          <t>幹線が繋がっている変圧器の
バンクNo.をリストより選択</t>
        </r>
      </text>
    </comment>
    <comment ref="I6" authorId="0">
      <text>
        <r>
          <rPr>
            <sz val="9"/>
            <rFont val="ＭＳ Ｐゴシック"/>
            <family val="3"/>
          </rPr>
          <t>ケーブルの種類を
リストより選択</t>
        </r>
      </text>
    </comment>
    <comment ref="J6" authorId="0">
      <text>
        <r>
          <rPr>
            <sz val="9"/>
            <rFont val="ＭＳ Ｐゴシック"/>
            <family val="3"/>
          </rPr>
          <t>ケーブルの距離を
手動入力</t>
        </r>
      </text>
    </comment>
    <comment ref="M7" authorId="0">
      <text>
        <r>
          <rPr>
            <sz val="9"/>
            <rFont val="ＭＳ Ｐゴシック"/>
            <family val="3"/>
          </rPr>
          <t>計算式(単相の場合)：
(電線インピーダンスRW×基準容量/基準電圧^2)×2×ケーブルこう長×100
計算式(三相の場合)：
(電線インピーダンスRW×基準容量/基準電圧^2)×ケーブルこう長×100</t>
        </r>
      </text>
    </comment>
    <comment ref="N7" authorId="0">
      <text>
        <r>
          <rPr>
            <sz val="9"/>
            <rFont val="ＭＳ Ｐゴシック"/>
            <family val="3"/>
          </rPr>
          <t>計算式(単相の場合)：
(電線リアクタンスXW×基準容量/基準電圧^2)×2×ケーブルこう長×100
計算式(三相の場合)：
(電線リアクタンスXW×基準容量/基準電圧^2)×ケーブルこう長×100</t>
        </r>
      </text>
    </comment>
    <comment ref="O6" authorId="0">
      <text>
        <r>
          <rPr>
            <sz val="9"/>
            <rFont val="ＭＳ Ｐゴシック"/>
            <family val="3"/>
          </rPr>
          <t>計算式：
√{(インピーダンス^2)+(リアクタンス^2)}</t>
        </r>
      </text>
    </comment>
    <comment ref="O7" authorId="0">
      <text>
        <r>
          <rPr>
            <sz val="9"/>
            <rFont val="ＭＳ Ｐゴシック"/>
            <family val="3"/>
          </rPr>
          <t>計算式：
電源総合インピーダンスRS+電線インピーダンスRW</t>
        </r>
      </text>
    </comment>
    <comment ref="P7" authorId="0">
      <text>
        <r>
          <rPr>
            <sz val="9"/>
            <rFont val="ＭＳ Ｐゴシック"/>
            <family val="3"/>
          </rPr>
          <t>計算式：
電源総合リアクタンスXS+電線リアクタンスXW</t>
        </r>
      </text>
    </comment>
    <comment ref="Q6" authorId="0">
      <text>
        <r>
          <rPr>
            <sz val="9"/>
            <rFont val="ＭＳ Ｐゴシック"/>
            <family val="3"/>
          </rPr>
          <t>計算式(単相の場合)：
(基準容量×100)/(基準電圧×全インピーダンスZS)
計算式(三相の場合)：
(基準容量×100)/(√3×基準電圧×全インピーダンスZS)</t>
        </r>
      </text>
    </comment>
  </commentList>
</comments>
</file>

<file path=xl/sharedStrings.xml><?xml version="1.0" encoding="utf-8"?>
<sst xmlns="http://schemas.openxmlformats.org/spreadsheetml/2006/main" count="225" uniqueCount="187">
  <si>
    <t>短絡電流</t>
  </si>
  <si>
    <t>電源総合インピーダンス</t>
  </si>
  <si>
    <t>三相3線</t>
  </si>
  <si>
    <t>単相3線</t>
  </si>
  <si>
    <t>％X</t>
  </si>
  <si>
    <t>［m］</t>
  </si>
  <si>
    <t>全インピーダンス</t>
  </si>
  <si>
    <t>％R</t>
  </si>
  <si>
    <t>［kA］</t>
  </si>
  <si>
    <t>変圧器</t>
  </si>
  <si>
    <t>種別</t>
  </si>
  <si>
    <t>電源総合インピーダンス</t>
  </si>
  <si>
    <t>変圧器インピーダンス</t>
  </si>
  <si>
    <t>［kV］</t>
  </si>
  <si>
    <t>［kA］</t>
  </si>
  <si>
    <t>周波数［Hz］：</t>
  </si>
  <si>
    <t>電気方式</t>
  </si>
  <si>
    <t>こう長</t>
  </si>
  <si>
    <t>電線及びケーブル</t>
  </si>
  <si>
    <t>変圧器1次側電圧</t>
  </si>
  <si>
    <t>定格遮断電流</t>
  </si>
  <si>
    <t>受電点遮断容量</t>
  </si>
  <si>
    <t>基準容量</t>
  </si>
  <si>
    <t>基準電圧</t>
  </si>
  <si>
    <t>電源インピーダンス</t>
  </si>
  <si>
    <t>電動機インピーダンス</t>
  </si>
  <si>
    <t>電気方式</t>
  </si>
  <si>
    <t>［kA］</t>
  </si>
  <si>
    <t>想定短絡点</t>
  </si>
  <si>
    <t>遮断器設置位置</t>
  </si>
  <si>
    <t>No.1</t>
  </si>
  <si>
    <t>短絡電流計算書（1／2）</t>
  </si>
  <si>
    <t>短絡電流計算書（2／2）</t>
  </si>
  <si>
    <t>幹線保護用遮断器定格遮断容量</t>
  </si>
  <si>
    <t>変圧器
名称</t>
  </si>
  <si>
    <t>定格容量</t>
  </si>
  <si>
    <t>％Ｚ</t>
  </si>
  <si>
    <t>基準容量換算</t>
  </si>
  <si>
    <t>電線インピーダンス</t>
  </si>
  <si>
    <t>変圧器
名称</t>
  </si>
  <si>
    <t>％Z</t>
  </si>
  <si>
    <t>No.3</t>
  </si>
  <si>
    <t>No.4</t>
  </si>
  <si>
    <t>合計</t>
  </si>
  <si>
    <t>配線用遮断器
定格遮断容量</t>
  </si>
  <si>
    <t>No.2</t>
  </si>
  <si>
    <r>
      <t>％Z</t>
    </r>
    <r>
      <rPr>
        <vertAlign val="subscript"/>
        <sz val="9"/>
        <rFont val="ＭＳ Ｐゴシック"/>
        <family val="3"/>
      </rPr>
      <t>T</t>
    </r>
  </si>
  <si>
    <r>
      <t>％Ｚ</t>
    </r>
    <r>
      <rPr>
        <vertAlign val="subscript"/>
        <sz val="9"/>
        <rFont val="ＭＳ Ｐゴシック"/>
        <family val="3"/>
      </rPr>
      <t>Ｓ</t>
    </r>
  </si>
  <si>
    <r>
      <t>P</t>
    </r>
    <r>
      <rPr>
        <vertAlign val="subscript"/>
        <sz val="9"/>
        <rFont val="ＭＳ Ｐゴシック"/>
        <family val="3"/>
      </rPr>
      <t>R</t>
    </r>
    <r>
      <rPr>
        <sz val="9"/>
        <rFont val="ＭＳ Ｐゴシック"/>
        <family val="3"/>
      </rPr>
      <t>［kVA］</t>
    </r>
  </si>
  <si>
    <r>
      <t>％Z</t>
    </r>
    <r>
      <rPr>
        <vertAlign val="subscript"/>
        <sz val="9"/>
        <rFont val="ＭＳ Ｐゴシック"/>
        <family val="3"/>
      </rPr>
      <t>L</t>
    </r>
    <r>
      <rPr>
        <sz val="9"/>
        <rFont val="ＭＳ Ｐゴシック"/>
        <family val="3"/>
      </rPr>
      <t>(=％X</t>
    </r>
    <r>
      <rPr>
        <vertAlign val="subscript"/>
        <sz val="9"/>
        <rFont val="ＭＳ Ｐゴシック"/>
        <family val="3"/>
      </rPr>
      <t>L</t>
    </r>
    <r>
      <rPr>
        <sz val="9"/>
        <rFont val="ＭＳ Ｐゴシック"/>
        <family val="3"/>
      </rPr>
      <t>)</t>
    </r>
  </si>
  <si>
    <r>
      <t>％Z</t>
    </r>
    <r>
      <rPr>
        <vertAlign val="subscript"/>
        <sz val="9"/>
        <rFont val="ＭＳ Ｐゴシック"/>
        <family val="3"/>
      </rPr>
      <t>M</t>
    </r>
    <r>
      <rPr>
        <sz val="9"/>
        <rFont val="ＭＳ Ｐゴシック"/>
        <family val="3"/>
      </rPr>
      <t>(=％X</t>
    </r>
    <r>
      <rPr>
        <vertAlign val="subscript"/>
        <sz val="9"/>
        <rFont val="ＭＳ Ｐゴシック"/>
        <family val="3"/>
      </rPr>
      <t>M</t>
    </r>
    <r>
      <rPr>
        <sz val="9"/>
        <rFont val="ＭＳ Ｐゴシック"/>
        <family val="3"/>
      </rPr>
      <t>)</t>
    </r>
  </si>
  <si>
    <r>
      <t>％R</t>
    </r>
    <r>
      <rPr>
        <vertAlign val="subscript"/>
        <sz val="9"/>
        <rFont val="ＭＳ Ｐゴシック"/>
        <family val="3"/>
      </rPr>
      <t>Ｓ</t>
    </r>
  </si>
  <si>
    <r>
      <t>％X</t>
    </r>
    <r>
      <rPr>
        <vertAlign val="subscript"/>
        <sz val="9"/>
        <rFont val="ＭＳ Ｐゴシック"/>
        <family val="3"/>
      </rPr>
      <t>Ｓ</t>
    </r>
  </si>
  <si>
    <r>
      <t>基準容量換算 ％Z</t>
    </r>
    <r>
      <rPr>
        <vertAlign val="subscript"/>
        <sz val="9"/>
        <rFont val="ＭＳ Ｐゴシック"/>
        <family val="3"/>
      </rPr>
      <t>T</t>
    </r>
  </si>
  <si>
    <r>
      <t>I</t>
    </r>
    <r>
      <rPr>
        <vertAlign val="subscript"/>
        <sz val="9"/>
        <rFont val="ＭＳ Ｐゴシック"/>
        <family val="3"/>
      </rPr>
      <t>S2</t>
    </r>
    <r>
      <rPr>
        <sz val="9"/>
        <rFont val="ＭＳ Ｐゴシック"/>
        <family val="3"/>
      </rPr>
      <t>、I</t>
    </r>
    <r>
      <rPr>
        <vertAlign val="subscript"/>
        <sz val="9"/>
        <rFont val="ＭＳ Ｐゴシック"/>
        <family val="3"/>
      </rPr>
      <t>S3</t>
    </r>
  </si>
  <si>
    <r>
      <t>P</t>
    </r>
    <r>
      <rPr>
        <vertAlign val="subscript"/>
        <sz val="9"/>
        <rFont val="ＭＳ Ｐゴシック"/>
        <family val="3"/>
      </rPr>
      <t>T</t>
    </r>
    <r>
      <rPr>
        <sz val="9"/>
        <rFont val="ＭＳ Ｐゴシック"/>
        <family val="3"/>
      </rPr>
      <t>［kVA］</t>
    </r>
  </si>
  <si>
    <r>
      <t>P</t>
    </r>
    <r>
      <rPr>
        <vertAlign val="subscript"/>
        <sz val="9"/>
        <rFont val="ＭＳ Ｐゴシック"/>
        <family val="3"/>
      </rPr>
      <t>B</t>
    </r>
    <r>
      <rPr>
        <sz val="9"/>
        <rFont val="ＭＳ Ｐゴシック"/>
        <family val="3"/>
      </rPr>
      <t>［kVA］</t>
    </r>
  </si>
  <si>
    <r>
      <t>V</t>
    </r>
    <r>
      <rPr>
        <vertAlign val="subscript"/>
        <sz val="9"/>
        <rFont val="ＭＳ Ｐゴシック"/>
        <family val="3"/>
      </rPr>
      <t>B</t>
    </r>
    <r>
      <rPr>
        <sz val="9"/>
        <rFont val="ＭＳ Ｐゴシック"/>
        <family val="3"/>
      </rPr>
      <t>［V］</t>
    </r>
  </si>
  <si>
    <r>
      <t>％R</t>
    </r>
    <r>
      <rPr>
        <vertAlign val="subscript"/>
        <sz val="9"/>
        <rFont val="ＭＳ Ｐゴシック"/>
        <family val="3"/>
      </rPr>
      <t>T</t>
    </r>
  </si>
  <si>
    <r>
      <t>％X</t>
    </r>
    <r>
      <rPr>
        <vertAlign val="subscript"/>
        <sz val="9"/>
        <rFont val="ＭＳ Ｐゴシック"/>
        <family val="3"/>
      </rPr>
      <t>T</t>
    </r>
  </si>
  <si>
    <r>
      <t>％R</t>
    </r>
    <r>
      <rPr>
        <vertAlign val="subscript"/>
        <sz val="9"/>
        <rFont val="ＭＳ Ｐゴシック"/>
        <family val="3"/>
      </rPr>
      <t>T</t>
    </r>
  </si>
  <si>
    <t>建物名称　　</t>
  </si>
  <si>
    <t>平成　　　年　　月　　日</t>
  </si>
  <si>
    <t>系統番号</t>
  </si>
  <si>
    <t>No.5</t>
  </si>
  <si>
    <t>No.6</t>
  </si>
  <si>
    <t>No.7</t>
  </si>
  <si>
    <t>No.8</t>
  </si>
  <si>
    <t>No.9</t>
  </si>
  <si>
    <t>No.10</t>
  </si>
  <si>
    <t>No.11</t>
  </si>
  <si>
    <t>No.12</t>
  </si>
  <si>
    <t>No.13</t>
  </si>
  <si>
    <t>No.14</t>
  </si>
  <si>
    <t>No.15</t>
  </si>
  <si>
    <t>No.16</t>
  </si>
  <si>
    <t>No.17</t>
  </si>
  <si>
    <t>No.18</t>
  </si>
  <si>
    <t>No.19</t>
  </si>
  <si>
    <t>No.20</t>
  </si>
  <si>
    <t>短絡点</t>
  </si>
  <si>
    <t>電圧</t>
  </si>
  <si>
    <t>遮断電流</t>
  </si>
  <si>
    <t>電源種別</t>
  </si>
  <si>
    <t>油入</t>
  </si>
  <si>
    <t>モールド</t>
  </si>
  <si>
    <t>スコット</t>
  </si>
  <si>
    <t>RT</t>
  </si>
  <si>
    <t>50Hz</t>
  </si>
  <si>
    <t>60Hz</t>
  </si>
  <si>
    <t>RT選定</t>
  </si>
  <si>
    <t>XT</t>
  </si>
  <si>
    <t>一覧</t>
  </si>
  <si>
    <t>Tr容量による選定</t>
  </si>
  <si>
    <t>RT</t>
  </si>
  <si>
    <t>遮断容量</t>
  </si>
  <si>
    <r>
      <t>種別及び太さ[mm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]</t>
    </r>
  </si>
  <si>
    <r>
      <t>％Z</t>
    </r>
    <r>
      <rPr>
        <vertAlign val="subscript"/>
        <sz val="9"/>
        <rFont val="ＭＳ Ｐゴシック"/>
        <family val="3"/>
      </rPr>
      <t>S</t>
    </r>
  </si>
  <si>
    <r>
      <t>Z</t>
    </r>
    <r>
      <rPr>
        <vertAlign val="subscript"/>
        <sz val="9"/>
        <rFont val="ＭＳ Ｐゴシック"/>
        <family val="3"/>
      </rPr>
      <t>W</t>
    </r>
  </si>
  <si>
    <r>
      <t>P</t>
    </r>
    <r>
      <rPr>
        <vertAlign val="subscript"/>
        <sz val="9"/>
        <rFont val="ＭＳ Ｐゴシック"/>
        <family val="3"/>
      </rPr>
      <t>B</t>
    </r>
    <r>
      <rPr>
        <sz val="9"/>
        <rFont val="ＭＳ Ｐゴシック"/>
        <family val="3"/>
      </rPr>
      <t>［kVA］</t>
    </r>
  </si>
  <si>
    <r>
      <t>V</t>
    </r>
    <r>
      <rPr>
        <vertAlign val="subscript"/>
        <sz val="9"/>
        <rFont val="ＭＳ Ｐゴシック"/>
        <family val="3"/>
      </rPr>
      <t>B</t>
    </r>
    <r>
      <rPr>
        <sz val="9"/>
        <rFont val="ＭＳ Ｐゴシック"/>
        <family val="3"/>
      </rPr>
      <t>［V］</t>
    </r>
  </si>
  <si>
    <r>
      <t>％R</t>
    </r>
    <r>
      <rPr>
        <vertAlign val="subscript"/>
        <sz val="9"/>
        <rFont val="ＭＳ Ｐゴシック"/>
        <family val="3"/>
      </rPr>
      <t>S</t>
    </r>
  </si>
  <si>
    <r>
      <t>％X</t>
    </r>
    <r>
      <rPr>
        <vertAlign val="subscript"/>
        <sz val="9"/>
        <rFont val="ＭＳ Ｐゴシック"/>
        <family val="3"/>
      </rPr>
      <t>S</t>
    </r>
  </si>
  <si>
    <r>
      <t>R</t>
    </r>
    <r>
      <rPr>
        <vertAlign val="subscript"/>
        <sz val="9"/>
        <rFont val="ＭＳ Ｐゴシック"/>
        <family val="3"/>
      </rPr>
      <t>W</t>
    </r>
    <r>
      <rPr>
        <sz val="9"/>
        <rFont val="ＭＳ Ｐゴシック"/>
        <family val="3"/>
      </rPr>
      <t>[Ω/km]</t>
    </r>
  </si>
  <si>
    <r>
      <t>X</t>
    </r>
    <r>
      <rPr>
        <vertAlign val="subscript"/>
        <sz val="9"/>
        <rFont val="ＭＳ Ｐゴシック"/>
        <family val="3"/>
      </rPr>
      <t>W</t>
    </r>
    <r>
      <rPr>
        <sz val="9"/>
        <rFont val="ＭＳ Ｐゴシック"/>
        <family val="3"/>
      </rPr>
      <t>[Ω/km]</t>
    </r>
  </si>
  <si>
    <r>
      <t>％R</t>
    </r>
    <r>
      <rPr>
        <vertAlign val="subscript"/>
        <sz val="9"/>
        <rFont val="ＭＳ Ｐゴシック"/>
        <family val="3"/>
      </rPr>
      <t>W</t>
    </r>
  </si>
  <si>
    <r>
      <t>％X</t>
    </r>
    <r>
      <rPr>
        <vertAlign val="subscript"/>
        <sz val="9"/>
        <rFont val="ＭＳ Ｐゴシック"/>
        <family val="3"/>
      </rPr>
      <t>W</t>
    </r>
  </si>
  <si>
    <t>EM-CET14</t>
  </si>
  <si>
    <t>EM-CET100</t>
  </si>
  <si>
    <t>XW</t>
  </si>
  <si>
    <t>ケーブル</t>
  </si>
  <si>
    <t>RW</t>
  </si>
  <si>
    <t>50Hz</t>
  </si>
  <si>
    <t>EM-CE2-3C</t>
  </si>
  <si>
    <t>EM-CE3.5-3C</t>
  </si>
  <si>
    <t>EM-CE5.5-3C</t>
  </si>
  <si>
    <t>EM-CE8-3C</t>
  </si>
  <si>
    <t>EM-CE14-3C</t>
  </si>
  <si>
    <t>EM-CE22-3C</t>
  </si>
  <si>
    <t>EM-CE38-3C</t>
  </si>
  <si>
    <t>EM-CE60-3C</t>
  </si>
  <si>
    <t>EM-CE100-3C</t>
  </si>
  <si>
    <t>EM-CE150-3C</t>
  </si>
  <si>
    <t>EM-CE200-3C</t>
  </si>
  <si>
    <t>EM-CE250-3C</t>
  </si>
  <si>
    <t>EM-CE325-3C</t>
  </si>
  <si>
    <t>EM-CET22</t>
  </si>
  <si>
    <t>EM-CET38</t>
  </si>
  <si>
    <t>EM-CET60</t>
  </si>
  <si>
    <t>EM-CET150</t>
  </si>
  <si>
    <t>EM-CET200</t>
  </si>
  <si>
    <t>EM-CET250</t>
  </si>
  <si>
    <t>EM-CET325</t>
  </si>
  <si>
    <t>EM-FP-C2-3C</t>
  </si>
  <si>
    <t>EM-FP-C3.5-3C</t>
  </si>
  <si>
    <t>EM-FP-C5.5-3C</t>
  </si>
  <si>
    <t>EM-FP-C8-3C</t>
  </si>
  <si>
    <t>EM-FP-C14-3C</t>
  </si>
  <si>
    <t>EM-FP-C22-3C</t>
  </si>
  <si>
    <t>EM-FP-C38-3C</t>
  </si>
  <si>
    <t>EM-FP-C60-3C</t>
  </si>
  <si>
    <t>EM-FP-C100-3C</t>
  </si>
  <si>
    <t>EM-FP-C150-3C</t>
  </si>
  <si>
    <t>EM-FP-C200-3C</t>
  </si>
  <si>
    <t>EM-FP-C250-3C</t>
  </si>
  <si>
    <t>EM-FP-C325-3C</t>
  </si>
  <si>
    <t>EM-FPT14</t>
  </si>
  <si>
    <t>EM-FPT22</t>
  </si>
  <si>
    <t>EM-FPT38</t>
  </si>
  <si>
    <t>EM-FPT60</t>
  </si>
  <si>
    <t>EM-FPT100</t>
  </si>
  <si>
    <t>EM-FPT150</t>
  </si>
  <si>
    <t>EM-FPT200</t>
  </si>
  <si>
    <t>EM-FPT250</t>
  </si>
  <si>
    <t>EM-FPT325</t>
  </si>
  <si>
    <t>RW選定</t>
  </si>
  <si>
    <t>XW選定</t>
  </si>
  <si>
    <t>EM-IE2.0×3</t>
  </si>
  <si>
    <t>EM-IE1.6×3</t>
  </si>
  <si>
    <t>EM-EEF1.6-2C</t>
  </si>
  <si>
    <t>EM-EEF1.6-3C</t>
  </si>
  <si>
    <t>EM-FP-C1.6-2C</t>
  </si>
  <si>
    <t>EM-FP-C1.6-3C</t>
  </si>
  <si>
    <t>EM-FP-C2.0-2C</t>
  </si>
  <si>
    <t>EM-FP-C2.0-3C</t>
  </si>
  <si>
    <t>EM-EEF2.0-2C</t>
  </si>
  <si>
    <t>EM-EEF2.0-3C</t>
  </si>
  <si>
    <t>EM-IE5.5×3</t>
  </si>
  <si>
    <t>EM-IE8×3</t>
  </si>
  <si>
    <t>EM-IE14×3</t>
  </si>
  <si>
    <t>EM-IE22×3</t>
  </si>
  <si>
    <t>EM-IE38×3</t>
  </si>
  <si>
    <t>EM-IE60×3</t>
  </si>
  <si>
    <t>EM-IE100×3</t>
  </si>
  <si>
    <t>EM-IE150×3</t>
  </si>
  <si>
    <t>EM-IE200×3</t>
  </si>
  <si>
    <t>EM-IE250×3</t>
  </si>
  <si>
    <t>EM-IE325×3</t>
  </si>
  <si>
    <t>この計算書では、国土交通大臣官房官庁営繕部設備・環境課　監修「建築設備設計基準　平成27年版」の「第2編 第5章 第2節 電路の保護」に基づき、定格遮断容量を算出する。</t>
  </si>
  <si>
    <t>この計算書では、国土交通大臣官房官庁営繕部設備・環境課　監修「建築設備設計基準　平成27年版」の「第2編 第5章 第2節 電路の保護」に基づき、定格遮断容量を算出する。</t>
  </si>
  <si>
    <t>想定短絡点は、フィーダー用遮断器の負荷側端子（設計基準におけるX1A、X3A地点、計算書作成の手引におけるSA地点）とする。</t>
  </si>
  <si>
    <t>本計算書の想定短絡点は、分電盤用主遮断器の負荷側端子（設計基準におけるX1B、X3B地点、計算書作成の手引におけるS1地点）とする。</t>
  </si>
  <si>
    <t>X1A</t>
  </si>
  <si>
    <t>X3A</t>
  </si>
  <si>
    <t>X1B</t>
  </si>
  <si>
    <t>X3B</t>
  </si>
  <si>
    <t>X3A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</si>
</sst>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_);[Red]\(0.0\)"/>
    <numFmt numFmtId="180" formatCode="#,###"/>
    <numFmt numFmtId="181" formatCode="#,###.##"/>
    <numFmt numFmtId="182" formatCode="#,###_ ;[Red]\-#,###"/>
    <numFmt numFmtId="183" formatCode="0.00_);[Red]\(0.00\)"/>
    <numFmt numFmtId="184" formatCode="0.0%"/>
    <numFmt numFmtId="185" formatCode="0.0&quot;H&quot;\ "/>
    <numFmt numFmtId="186" formatCode="&quot;=&quot;0.0&quot;H&quot;\ "/>
    <numFmt numFmtId="187" formatCode="&quot;=&quot;0.00&quot;H&quot;\ "/>
    <numFmt numFmtId="188" formatCode="0_);[Red]\(0\)"/>
    <numFmt numFmtId="189" formatCode="#,##0.0_);[Red]\(#,##0.0\)"/>
    <numFmt numFmtId="190" formatCode="0.000"/>
    <numFmt numFmtId="191" formatCode="0.0"/>
    <numFmt numFmtId="192" formatCode="0.000_ "/>
    <numFmt numFmtId="193" formatCode="0.0000_ "/>
    <numFmt numFmtId="194" formatCode="0.000_);[Red]\(0.000\)"/>
    <numFmt numFmtId="195" formatCode="0.0&quot;(ｲ)&quot;\ "/>
    <numFmt numFmtId="196" formatCode="0.0&quot;　(ｲ)&quot;\ "/>
    <numFmt numFmtId="197" formatCode="0.0&quot;　(ﾛ)&quot;\ "/>
    <numFmt numFmtId="198" formatCode="0.00&quot;　(ﾛ)&quot;\ "/>
    <numFmt numFmtId="199" formatCode="0.00&quot;　(ﾊ)&quot;\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.00_ "/>
    <numFmt numFmtId="205" formatCode="[&lt;=999]000;000\-00"/>
    <numFmt numFmtId="206" formatCode="[$-411]g/m\i\k\a"/>
    <numFmt numFmtId="207" formatCode="m&quot;以&quot;&quot;下&quot;"/>
    <numFmt numFmtId="208" formatCode="&quot;ｍ以下&quot;"/>
    <numFmt numFmtId="209" formatCode="###&quot;ｍ以下&quot;"/>
    <numFmt numFmtId="210" formatCode="###&quot;％以下&quot;"/>
    <numFmt numFmtId="211" formatCode="#&quot;％以下&quot;"/>
    <numFmt numFmtId="212" formatCode="_ * #,##0.0_ ;_ * \-#,##0.0_ ;_ * &quot;-&quot;?_ ;_ @_ "/>
    <numFmt numFmtId="213" formatCode="\C\V###&quot;□&quot;"/>
    <numFmt numFmtId="214" formatCode="\C\V\ ###&quot;□&quot;"/>
    <numFmt numFmtId="215" formatCode="###&quot;→&quot;"/>
    <numFmt numFmtId="216" formatCode="###.#&quot;→&quot;"/>
    <numFmt numFmtId="217" formatCode="0.0000"/>
    <numFmt numFmtId="218" formatCode="0.00000"/>
    <numFmt numFmtId="219" formatCode="#&quot;(A)&quot;"/>
    <numFmt numFmtId="220" formatCode="&quot;(&quot;#&quot;)&quot;"/>
    <numFmt numFmtId="221" formatCode="&quot; &quot;@"/>
    <numFmt numFmtId="222" formatCode="&quot;¥&quot;#,##0.0;[Red]&quot;¥&quot;\-#,##0.0"/>
    <numFmt numFmtId="223" formatCode="_ * #,##0.000_ ;_ * \-#,##0.000_ ;_ * &quot;-&quot;???_ ;_ @_ "/>
    <numFmt numFmtId="224" formatCode="#,##0_);[Red]\(#,##0\)"/>
    <numFmt numFmtId="225" formatCode="m/d"/>
    <numFmt numFmtId="226" formatCode="#,##0.0_ "/>
    <numFmt numFmtId="227" formatCode="###&quot;［Aｈ］&quot;"/>
    <numFmt numFmtId="228" formatCode="###&quot;［A］&quot;"/>
    <numFmt numFmtId="229" formatCode="###.#&quot;［A］&quot;"/>
    <numFmt numFmtId="230" formatCode="&quot;Ｔ1=&quot;##0.0"/>
    <numFmt numFmtId="231" formatCode="&quot;Ｔ2=&quot;##0.0"/>
    <numFmt numFmtId="232" formatCode="##0.0&quot;［A］&quot;"/>
    <numFmt numFmtId="233" formatCode="#,##0_ "/>
    <numFmt numFmtId="234" formatCode="#,##0.000_ "/>
    <numFmt numFmtId="235" formatCode="#,##0.000_);[Red]\(#,##0.000\)"/>
    <numFmt numFmtId="236" formatCode="#,##0.00_);[Red]\(#,##0.00\)"/>
    <numFmt numFmtId="237" formatCode="#,##0.0000_);[Red]\(#,##0.0000\)"/>
    <numFmt numFmtId="238" formatCode="&quot;¥&quot;#,##0.000_);[Red]\(&quot;¥&quot;#,##0.000\)"/>
    <numFmt numFmtId="239" formatCode="#,##0.0000_ "/>
  </numFmts>
  <fonts count="59">
    <font>
      <sz val="11"/>
      <name val="ＭＳ Ｐゴシック"/>
      <family val="3"/>
    </font>
    <font>
      <sz val="9"/>
      <name val="ＭＳ 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.5"/>
      <name val="ｺﾞｼｯｸ"/>
      <family val="3"/>
    </font>
    <font>
      <b/>
      <sz val="12"/>
      <name val="System"/>
      <family val="0"/>
    </font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name val="ＭＳ Ｐゴシック"/>
      <family val="3"/>
    </font>
    <font>
      <sz val="8"/>
      <name val="ＭＳ Ｐゴシック"/>
      <family val="3"/>
    </font>
    <font>
      <sz val="5"/>
      <name val="ＭＳ Ｐゴシック"/>
      <family val="3"/>
    </font>
    <font>
      <vertAlign val="subscript"/>
      <sz val="9"/>
      <name val="ＭＳ Ｐゴシック"/>
      <family val="3"/>
    </font>
    <font>
      <sz val="14"/>
      <name val="ＭＳ Ｐゴシック"/>
      <family val="3"/>
    </font>
    <font>
      <vertAlign val="superscript"/>
      <sz val="9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gray0625"/>
    </fill>
    <fill>
      <patternFill patternType="solid">
        <fgColor rgb="FFC6EFCE"/>
        <bgColor indexed="64"/>
      </patternFill>
    </fill>
    <fill>
      <patternFill patternType="solid">
        <fgColor rgb="FFF2DCDB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12"/>
      </left>
      <right>
        <color indexed="63"/>
      </right>
      <top>
        <color indexed="63"/>
      </top>
      <bottom style="hair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hair">
        <color indexed="1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 diagonalDown="1">
      <left>
        <color indexed="63"/>
      </left>
      <right style="thin"/>
      <top style="thin"/>
      <bottom style="thin"/>
      <diagonal style="thin"/>
    </border>
    <border>
      <left style="medium"/>
      <right style="medium"/>
      <top style="thin"/>
      <bottom style="thin"/>
    </border>
    <border diagonalDown="1">
      <left style="medium"/>
      <right style="medium"/>
      <top style="thin"/>
      <bottom style="thin"/>
      <diagonal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38" fontId="9" fillId="20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9" fillId="21" borderId="3" applyNumberFormat="0" applyBorder="0" applyAlignment="0" applyProtection="0"/>
    <xf numFmtId="222" fontId="0" fillId="0" borderId="0">
      <alignment/>
      <protection/>
    </xf>
    <xf numFmtId="10" fontId="11" fillId="0" borderId="0" applyFon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8" borderId="4" applyNumberFormat="0" applyAlignment="0" applyProtection="0"/>
    <xf numFmtId="0" fontId="45" fillId="29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32" borderId="7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32" borderId="12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3" borderId="7" applyNumberFormat="0" applyAlignment="0" applyProtection="0"/>
    <xf numFmtId="0" fontId="22" fillId="0" borderId="0">
      <alignment vertical="center"/>
      <protection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5" fillId="34" borderId="13" applyNumberFormat="0" applyFill="0" applyBorder="0" applyAlignment="0" applyProtection="0"/>
    <xf numFmtId="221" fontId="0" fillId="0" borderId="14" applyNumberFormat="0" applyFill="0" applyBorder="0" applyAlignment="0" applyProtection="0"/>
    <xf numFmtId="221" fontId="0" fillId="0" borderId="14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>
      <protection/>
    </xf>
    <xf numFmtId="190" fontId="0" fillId="0" borderId="15" applyBorder="0" applyProtection="0">
      <alignment/>
    </xf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7" fillId="35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0" xfId="69" applyFont="1" applyFill="1" applyAlignment="1">
      <alignment vertical="center"/>
      <protection/>
    </xf>
    <xf numFmtId="0" fontId="14" fillId="0" borderId="0" xfId="69" applyFont="1" applyFill="1" applyAlignment="1">
      <alignment horizontal="right" vertical="center"/>
      <protection/>
    </xf>
    <xf numFmtId="0" fontId="14" fillId="0" borderId="16" xfId="69" applyFont="1" applyFill="1" applyBorder="1" applyAlignment="1">
      <alignment vertical="center"/>
      <protection/>
    </xf>
    <xf numFmtId="0" fontId="16" fillId="0" borderId="17" xfId="69" applyFont="1" applyFill="1" applyBorder="1" applyAlignment="1">
      <alignment vertical="center"/>
      <protection/>
    </xf>
    <xf numFmtId="0" fontId="14" fillId="0" borderId="17" xfId="69" applyFont="1" applyFill="1" applyBorder="1" applyAlignment="1">
      <alignment vertical="center"/>
      <protection/>
    </xf>
    <xf numFmtId="0" fontId="16" fillId="0" borderId="16" xfId="69" applyFont="1" applyFill="1" applyBorder="1" applyAlignment="1">
      <alignment vertical="center"/>
      <protection/>
    </xf>
    <xf numFmtId="0" fontId="14" fillId="0" borderId="16" xfId="69" applyFont="1" applyFill="1" applyBorder="1" applyAlignment="1">
      <alignment horizontal="right" vertical="center"/>
      <protection/>
    </xf>
    <xf numFmtId="0" fontId="16" fillId="0" borderId="18" xfId="69" applyFont="1" applyFill="1" applyBorder="1" applyAlignment="1">
      <alignment horizontal="right" vertical="center"/>
      <protection/>
    </xf>
    <xf numFmtId="0" fontId="14" fillId="0" borderId="2" xfId="69" applyFont="1" applyFill="1" applyBorder="1" applyAlignment="1">
      <alignment vertical="center"/>
      <protection/>
    </xf>
    <xf numFmtId="0" fontId="14" fillId="0" borderId="2" xfId="69" applyFont="1" applyFill="1" applyBorder="1" applyAlignment="1">
      <alignment horizontal="right" vertical="center"/>
      <protection/>
    </xf>
    <xf numFmtId="0" fontId="14" fillId="0" borderId="2" xfId="69" applyFont="1" applyFill="1" applyBorder="1" applyAlignment="1">
      <alignment vertical="center" shrinkToFit="1"/>
      <protection/>
    </xf>
    <xf numFmtId="0" fontId="14" fillId="0" borderId="19" xfId="69" applyFont="1" applyFill="1" applyBorder="1" applyAlignment="1">
      <alignment vertical="center"/>
      <protection/>
    </xf>
    <xf numFmtId="0" fontId="14" fillId="0" borderId="20" xfId="69" applyFont="1" applyFill="1" applyBorder="1" applyAlignment="1">
      <alignment horizontal="center" vertical="center" wrapText="1"/>
      <protection/>
    </xf>
    <xf numFmtId="0" fontId="14" fillId="0" borderId="0" xfId="69" applyFont="1" applyFill="1" applyAlignment="1">
      <alignment horizontal="center" vertical="center" shrinkToFit="1"/>
      <protection/>
    </xf>
    <xf numFmtId="0" fontId="14" fillId="0" borderId="21" xfId="69" applyFont="1" applyFill="1" applyBorder="1" applyAlignment="1">
      <alignment horizontal="center" vertical="center" shrinkToFit="1"/>
      <protection/>
    </xf>
    <xf numFmtId="0" fontId="14" fillId="0" borderId="22" xfId="69" applyFont="1" applyFill="1" applyBorder="1" applyAlignment="1">
      <alignment horizontal="center" vertical="center" shrinkToFit="1"/>
      <protection/>
    </xf>
    <xf numFmtId="0" fontId="14" fillId="0" borderId="22" xfId="69" applyFont="1" applyFill="1" applyBorder="1" applyAlignment="1">
      <alignment horizontal="center" vertical="center" wrapText="1"/>
      <protection/>
    </xf>
    <xf numFmtId="0" fontId="14" fillId="0" borderId="3" xfId="69" applyFont="1" applyBorder="1" applyAlignment="1">
      <alignment horizontal="center" vertical="center" shrinkToFit="1"/>
      <protection/>
    </xf>
    <xf numFmtId="0" fontId="14" fillId="0" borderId="22" xfId="69" applyFont="1" applyBorder="1" applyAlignment="1">
      <alignment horizontal="center" vertical="center" shrinkToFit="1"/>
      <protection/>
    </xf>
    <xf numFmtId="0" fontId="14" fillId="0" borderId="23" xfId="69" applyFont="1" applyFill="1" applyBorder="1" applyAlignment="1">
      <alignment horizontal="center" vertical="center" shrinkToFit="1"/>
      <protection/>
    </xf>
    <xf numFmtId="0" fontId="14" fillId="0" borderId="0" xfId="0" applyFont="1" applyBorder="1" applyAlignment="1">
      <alignment/>
    </xf>
    <xf numFmtId="0" fontId="14" fillId="0" borderId="0" xfId="69" applyFont="1" applyFill="1" applyAlignment="1">
      <alignment horizontal="center" vertical="center"/>
      <protection/>
    </xf>
    <xf numFmtId="0" fontId="14" fillId="0" borderId="0" xfId="69" applyFont="1" applyFill="1" applyAlignment="1">
      <alignment horizontal="left" vertical="center"/>
      <protection/>
    </xf>
    <xf numFmtId="0" fontId="14" fillId="0" borderId="0" xfId="69" applyFont="1" applyFill="1" applyBorder="1" applyAlignment="1">
      <alignment horizontal="left" vertical="center"/>
      <protection/>
    </xf>
    <xf numFmtId="0" fontId="14" fillId="0" borderId="24" xfId="69" applyFont="1" applyFill="1" applyBorder="1" applyAlignment="1">
      <alignment horizontal="left" vertical="center"/>
      <protection/>
    </xf>
    <xf numFmtId="0" fontId="14" fillId="0" borderId="25" xfId="69" applyFont="1" applyFill="1" applyBorder="1" applyAlignment="1">
      <alignment horizontal="left" vertical="center"/>
      <protection/>
    </xf>
    <xf numFmtId="0" fontId="14" fillId="0" borderId="26" xfId="69" applyFont="1" applyFill="1" applyBorder="1" applyAlignment="1">
      <alignment horizontal="left" vertical="center"/>
      <protection/>
    </xf>
    <xf numFmtId="0" fontId="14" fillId="0" borderId="0" xfId="69" applyFont="1" applyFill="1" applyBorder="1" applyAlignment="1">
      <alignment vertical="center"/>
      <protection/>
    </xf>
    <xf numFmtId="0" fontId="14" fillId="0" borderId="0" xfId="69" applyFont="1" applyFill="1" applyBorder="1" applyAlignment="1">
      <alignment horizontal="right" vertical="center"/>
      <protection/>
    </xf>
    <xf numFmtId="0" fontId="14" fillId="0" borderId="0" xfId="69" applyFont="1" applyFill="1" applyBorder="1" applyAlignment="1">
      <alignment horizontal="center" vertical="center"/>
      <protection/>
    </xf>
    <xf numFmtId="0" fontId="14" fillId="0" borderId="0" xfId="69" applyFont="1" applyFill="1" applyBorder="1" applyAlignment="1" quotePrefix="1">
      <alignment horizontal="left" vertical="center" wrapText="1"/>
      <protection/>
    </xf>
    <xf numFmtId="0" fontId="14" fillId="0" borderId="0" xfId="69" applyFont="1" applyFill="1" applyBorder="1" applyAlignment="1">
      <alignment horizontal="right" vertical="center" shrinkToFit="1"/>
      <protection/>
    </xf>
    <xf numFmtId="0" fontId="17" fillId="0" borderId="0" xfId="69" applyFont="1" applyFill="1" applyBorder="1" applyAlignment="1">
      <alignment horizontal="left" vertical="center"/>
      <protection/>
    </xf>
    <xf numFmtId="0" fontId="20" fillId="0" borderId="27" xfId="69" applyFont="1" applyFill="1" applyBorder="1" applyAlignment="1">
      <alignment vertical="center"/>
      <protection/>
    </xf>
    <xf numFmtId="0" fontId="20" fillId="0" borderId="16" xfId="69" applyFont="1" applyFill="1" applyBorder="1" applyAlignment="1">
      <alignment vertical="center"/>
      <protection/>
    </xf>
    <xf numFmtId="0" fontId="20" fillId="0" borderId="28" xfId="69" applyFont="1" applyFill="1" applyBorder="1" applyAlignment="1">
      <alignment vertical="center"/>
      <protection/>
    </xf>
    <xf numFmtId="0" fontId="20" fillId="0" borderId="2" xfId="69" applyFont="1" applyFill="1" applyBorder="1" applyAlignment="1">
      <alignment vertical="center"/>
      <protection/>
    </xf>
    <xf numFmtId="0" fontId="14" fillId="0" borderId="3" xfId="69" applyFont="1" applyFill="1" applyBorder="1" applyAlignment="1">
      <alignment horizontal="center" vertical="center" shrinkToFit="1"/>
      <protection/>
    </xf>
    <xf numFmtId="0" fontId="14" fillId="0" borderId="0" xfId="69" applyFont="1" applyFill="1" applyBorder="1" applyAlignment="1">
      <alignment horizontal="center" vertical="center" shrinkToFit="1"/>
      <protection/>
    </xf>
    <xf numFmtId="176" fontId="14" fillId="0" borderId="3" xfId="69" applyNumberFormat="1" applyFont="1" applyFill="1" applyBorder="1" applyAlignment="1">
      <alignment horizontal="center" vertical="center" shrinkToFit="1"/>
      <protection/>
    </xf>
    <xf numFmtId="0" fontId="14" fillId="0" borderId="29" xfId="69" applyFont="1" applyFill="1" applyBorder="1" applyAlignment="1">
      <alignment horizontal="center" vertical="center" shrinkToFit="1"/>
      <protection/>
    </xf>
    <xf numFmtId="0" fontId="14" fillId="0" borderId="16" xfId="69" applyFont="1" applyFill="1" applyBorder="1" applyAlignment="1">
      <alignment horizontal="center" vertical="center" shrinkToFit="1"/>
      <protection/>
    </xf>
    <xf numFmtId="0" fontId="14" fillId="0" borderId="18" xfId="69" applyFont="1" applyFill="1" applyBorder="1" applyAlignment="1">
      <alignment horizontal="center" vertical="center" shrinkToFit="1"/>
      <protection/>
    </xf>
    <xf numFmtId="0" fontId="14" fillId="0" borderId="30" xfId="69" applyFont="1" applyFill="1" applyBorder="1" applyAlignment="1">
      <alignment horizontal="center" vertical="center" shrinkToFit="1"/>
      <protection/>
    </xf>
    <xf numFmtId="0" fontId="14" fillId="0" borderId="31" xfId="69" applyFont="1" applyFill="1" applyBorder="1" applyAlignment="1">
      <alignment horizontal="center" vertical="center" shrinkToFit="1"/>
      <protection/>
    </xf>
    <xf numFmtId="0" fontId="14" fillId="0" borderId="32" xfId="69" applyFont="1" applyFill="1" applyBorder="1" applyAlignment="1">
      <alignment horizontal="center" vertical="center" shrinkToFit="1"/>
      <protection/>
    </xf>
    <xf numFmtId="176" fontId="14" fillId="0" borderId="32" xfId="69" applyNumberFormat="1" applyFont="1" applyFill="1" applyBorder="1" applyAlignment="1">
      <alignment horizontal="center" vertical="center" shrinkToFit="1"/>
      <protection/>
    </xf>
    <xf numFmtId="176" fontId="14" fillId="0" borderId="33" xfId="69" applyNumberFormat="1" applyFont="1" applyFill="1" applyBorder="1" applyAlignment="1">
      <alignment horizontal="center" vertical="center" shrinkToFit="1"/>
      <protection/>
    </xf>
    <xf numFmtId="176" fontId="14" fillId="0" borderId="34" xfId="69" applyNumberFormat="1" applyFont="1" applyFill="1" applyBorder="1" applyAlignment="1">
      <alignment horizontal="center" vertical="center" shrinkToFit="1"/>
      <protection/>
    </xf>
    <xf numFmtId="0" fontId="14" fillId="0" borderId="31" xfId="69" applyFont="1" applyFill="1" applyBorder="1" applyAlignment="1">
      <alignment vertical="center"/>
      <protection/>
    </xf>
    <xf numFmtId="0" fontId="14" fillId="0" borderId="35" xfId="69" applyFont="1" applyFill="1" applyBorder="1" applyAlignment="1">
      <alignment horizontal="center" vertical="center" shrinkToFit="1"/>
      <protection/>
    </xf>
    <xf numFmtId="176" fontId="14" fillId="0" borderId="35" xfId="69" applyNumberFormat="1" applyFont="1" applyFill="1" applyBorder="1" applyAlignment="1">
      <alignment horizontal="center" vertical="center" shrinkToFit="1"/>
      <protection/>
    </xf>
    <xf numFmtId="176" fontId="14" fillId="0" borderId="36" xfId="69" applyNumberFormat="1" applyFont="1" applyFill="1" applyBorder="1" applyAlignment="1">
      <alignment horizontal="center" vertical="center" shrinkToFit="1"/>
      <protection/>
    </xf>
    <xf numFmtId="0" fontId="14" fillId="0" borderId="27" xfId="69" applyFont="1" applyFill="1" applyBorder="1" applyAlignment="1">
      <alignment horizontal="center" vertical="center" shrinkToFit="1"/>
      <protection/>
    </xf>
    <xf numFmtId="0" fontId="14" fillId="0" borderId="37" xfId="69" applyFont="1" applyFill="1" applyBorder="1" applyAlignment="1">
      <alignment horizontal="center" vertical="center" shrinkToFit="1"/>
      <protection/>
    </xf>
    <xf numFmtId="0" fontId="14" fillId="0" borderId="38" xfId="69" applyFont="1" applyFill="1" applyBorder="1" applyAlignment="1">
      <alignment horizontal="center" vertical="center" shrinkToFit="1"/>
      <protection/>
    </xf>
    <xf numFmtId="0" fontId="14" fillId="0" borderId="39" xfId="69" applyFont="1" applyFill="1" applyBorder="1" applyAlignment="1">
      <alignment horizontal="center" vertical="center" shrinkToFit="1"/>
      <protection/>
    </xf>
    <xf numFmtId="0" fontId="14" fillId="0" borderId="3" xfId="69" applyFont="1" applyFill="1" applyBorder="1" applyAlignment="1">
      <alignment horizontal="center" vertical="center"/>
      <protection/>
    </xf>
    <xf numFmtId="0" fontId="14" fillId="0" borderId="40" xfId="69" applyFont="1" applyFill="1" applyBorder="1" applyAlignment="1">
      <alignment horizontal="center" vertical="center"/>
      <protection/>
    </xf>
    <xf numFmtId="178" fontId="14" fillId="0" borderId="41" xfId="69" applyNumberFormat="1" applyFont="1" applyFill="1" applyBorder="1" applyAlignment="1">
      <alignment horizontal="center" vertical="center" shrinkToFit="1"/>
      <protection/>
    </xf>
    <xf numFmtId="178" fontId="14" fillId="0" borderId="42" xfId="69" applyNumberFormat="1" applyFont="1" applyFill="1" applyBorder="1" applyAlignment="1">
      <alignment horizontal="center" vertical="center" shrinkToFit="1"/>
      <protection/>
    </xf>
    <xf numFmtId="0" fontId="14" fillId="0" borderId="43" xfId="69" applyFont="1" applyFill="1" applyBorder="1" applyAlignment="1">
      <alignment horizontal="center" vertical="center" shrinkToFit="1"/>
      <protection/>
    </xf>
    <xf numFmtId="0" fontId="14" fillId="0" borderId="44" xfId="69" applyFont="1" applyFill="1" applyBorder="1" applyAlignment="1">
      <alignment horizontal="center" vertical="center" shrinkToFit="1"/>
      <protection/>
    </xf>
    <xf numFmtId="0" fontId="14" fillId="0" borderId="40" xfId="69" applyFont="1" applyFill="1" applyBorder="1" applyAlignment="1">
      <alignment horizontal="center" vertical="center" shrinkToFit="1"/>
      <protection/>
    </xf>
    <xf numFmtId="0" fontId="14" fillId="0" borderId="45" xfId="69" applyFont="1" applyFill="1" applyBorder="1" applyAlignment="1">
      <alignment horizontal="center" vertical="center" shrinkToFit="1"/>
      <protection/>
    </xf>
    <xf numFmtId="178" fontId="14" fillId="0" borderId="19" xfId="69" applyNumberFormat="1" applyFont="1" applyFill="1" applyBorder="1" applyAlignment="1">
      <alignment horizontal="center" vertical="center" shrinkToFit="1"/>
      <protection/>
    </xf>
    <xf numFmtId="178" fontId="14" fillId="0" borderId="46" xfId="69" applyNumberFormat="1" applyFont="1" applyFill="1" applyBorder="1" applyAlignment="1">
      <alignment horizontal="center" vertical="center" shrinkToFit="1"/>
      <protection/>
    </xf>
    <xf numFmtId="176" fontId="14" fillId="0" borderId="47" xfId="69" applyNumberFormat="1" applyFont="1" applyFill="1" applyBorder="1" applyAlignment="1">
      <alignment horizontal="center" vertical="center" shrinkToFit="1"/>
      <protection/>
    </xf>
    <xf numFmtId="176" fontId="14" fillId="0" borderId="30" xfId="69" applyNumberFormat="1" applyFont="1" applyFill="1" applyBorder="1" applyAlignment="1">
      <alignment horizontal="center" vertical="center" shrinkToFit="1"/>
      <protection/>
    </xf>
    <xf numFmtId="176" fontId="14" fillId="0" borderId="24" xfId="69" applyNumberFormat="1" applyFont="1" applyFill="1" applyBorder="1" applyAlignment="1">
      <alignment horizontal="center" vertical="center" shrinkToFit="1"/>
      <protection/>
    </xf>
    <xf numFmtId="176" fontId="14" fillId="0" borderId="25" xfId="69" applyNumberFormat="1" applyFont="1" applyFill="1" applyBorder="1" applyAlignment="1">
      <alignment horizontal="center" vertical="center" shrinkToFit="1"/>
      <protection/>
    </xf>
    <xf numFmtId="176" fontId="14" fillId="0" borderId="26" xfId="69" applyNumberFormat="1" applyFont="1" applyFill="1" applyBorder="1" applyAlignment="1">
      <alignment horizontal="center" vertical="center" shrinkToFit="1"/>
      <protection/>
    </xf>
    <xf numFmtId="0" fontId="14" fillId="0" borderId="3" xfId="0" applyFont="1" applyBorder="1" applyAlignment="1">
      <alignment horizontal="center" vertical="center" shrinkToFit="1"/>
    </xf>
    <xf numFmtId="226" fontId="14" fillId="0" borderId="3" xfId="0" applyNumberFormat="1" applyFont="1" applyBorder="1" applyAlignment="1">
      <alignment horizontal="center" vertical="center" shrinkToFit="1"/>
    </xf>
    <xf numFmtId="0" fontId="16" fillId="0" borderId="16" xfId="69" applyFont="1" applyFill="1" applyBorder="1" applyAlignment="1">
      <alignment horizontal="right" vertical="center"/>
      <protection/>
    </xf>
    <xf numFmtId="0" fontId="16" fillId="0" borderId="2" xfId="69" applyFont="1" applyFill="1" applyBorder="1" applyAlignment="1">
      <alignment vertical="center"/>
      <protection/>
    </xf>
    <xf numFmtId="0" fontId="14" fillId="0" borderId="19" xfId="69" applyFont="1" applyFill="1" applyBorder="1" applyAlignment="1">
      <alignment horizontal="right" vertical="center"/>
      <protection/>
    </xf>
    <xf numFmtId="0" fontId="16" fillId="0" borderId="0" xfId="69" applyFont="1" applyFill="1" applyBorder="1" applyAlignment="1">
      <alignment vertical="center"/>
      <protection/>
    </xf>
    <xf numFmtId="0" fontId="14" fillId="0" borderId="41" xfId="69" applyFont="1" applyFill="1" applyBorder="1" applyAlignment="1">
      <alignment horizontal="center" vertical="center"/>
      <protection/>
    </xf>
    <xf numFmtId="0" fontId="14" fillId="0" borderId="20" xfId="69" applyFont="1" applyBorder="1" applyAlignment="1">
      <alignment horizontal="center" vertical="center" shrinkToFit="1"/>
      <protection/>
    </xf>
    <xf numFmtId="0" fontId="14" fillId="0" borderId="48" xfId="69" applyFont="1" applyFill="1" applyBorder="1" applyAlignment="1">
      <alignment horizontal="center" vertical="center" shrinkToFit="1"/>
      <protection/>
    </xf>
    <xf numFmtId="0" fontId="14" fillId="0" borderId="0" xfId="0" applyFont="1" applyBorder="1" applyAlignment="1">
      <alignment/>
    </xf>
    <xf numFmtId="0" fontId="14" fillId="0" borderId="25" xfId="69" applyFont="1" applyFill="1" applyBorder="1" applyAlignment="1">
      <alignment vertical="center"/>
      <protection/>
    </xf>
    <xf numFmtId="235" fontId="14" fillId="0" borderId="3" xfId="69" applyNumberFormat="1" applyFont="1" applyFill="1" applyBorder="1" applyAlignment="1" quotePrefix="1">
      <alignment horizontal="center" vertical="center" shrinkToFit="1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36" fontId="14" fillId="0" borderId="3" xfId="69" applyNumberFormat="1" applyFont="1" applyFill="1" applyBorder="1" applyAlignment="1">
      <alignment horizontal="center" vertical="center" shrinkToFit="1"/>
      <protection/>
    </xf>
    <xf numFmtId="0" fontId="17" fillId="0" borderId="3" xfId="68" applyFont="1" applyBorder="1" applyAlignment="1">
      <alignment horizontal="center" vertical="center" shrinkToFit="1"/>
      <protection/>
    </xf>
    <xf numFmtId="239" fontId="17" fillId="0" borderId="3" xfId="68" applyNumberFormat="1" applyFont="1" applyBorder="1" applyAlignment="1">
      <alignment horizontal="center" vertical="center" shrinkToFit="1"/>
      <protection/>
    </xf>
    <xf numFmtId="0" fontId="14" fillId="0" borderId="47" xfId="69" applyFont="1" applyFill="1" applyBorder="1" applyAlignment="1">
      <alignment horizontal="left" vertical="center"/>
      <protection/>
    </xf>
    <xf numFmtId="0" fontId="14" fillId="0" borderId="49" xfId="69" applyFont="1" applyFill="1" applyBorder="1" applyAlignment="1">
      <alignment horizontal="left" vertical="center"/>
      <protection/>
    </xf>
    <xf numFmtId="0" fontId="14" fillId="0" borderId="50" xfId="69" applyFont="1" applyFill="1" applyBorder="1" applyAlignment="1">
      <alignment horizontal="left" vertical="center"/>
      <protection/>
    </xf>
    <xf numFmtId="0" fontId="14" fillId="0" borderId="30" xfId="69" applyFont="1" applyFill="1" applyBorder="1" applyAlignment="1">
      <alignment vertical="center"/>
      <protection/>
    </xf>
    <xf numFmtId="0" fontId="14" fillId="0" borderId="31" xfId="69" applyFont="1" applyFill="1" applyBorder="1" applyAlignment="1">
      <alignment horizontal="right" vertical="center"/>
      <protection/>
    </xf>
    <xf numFmtId="0" fontId="14" fillId="0" borderId="47" xfId="69" applyFont="1" applyFill="1" applyBorder="1" applyAlignment="1">
      <alignment vertical="center"/>
      <protection/>
    </xf>
    <xf numFmtId="0" fontId="14" fillId="0" borderId="49" xfId="69" applyFont="1" applyFill="1" applyBorder="1" applyAlignment="1">
      <alignment vertical="center"/>
      <protection/>
    </xf>
    <xf numFmtId="0" fontId="14" fillId="0" borderId="50" xfId="69" applyFont="1" applyFill="1" applyBorder="1" applyAlignment="1">
      <alignment vertical="center"/>
      <protection/>
    </xf>
    <xf numFmtId="0" fontId="14" fillId="0" borderId="25" xfId="0" applyFont="1" applyBorder="1" applyAlignment="1">
      <alignment/>
    </xf>
    <xf numFmtId="0" fontId="14" fillId="0" borderId="30" xfId="69" applyFont="1" applyFill="1" applyBorder="1" applyAlignment="1">
      <alignment horizontal="left" vertical="center"/>
      <protection/>
    </xf>
    <xf numFmtId="0" fontId="14" fillId="0" borderId="31" xfId="69" applyFont="1" applyFill="1" applyBorder="1" applyAlignment="1">
      <alignment horizontal="left" vertical="center"/>
      <protection/>
    </xf>
    <xf numFmtId="0" fontId="14" fillId="0" borderId="25" xfId="0" applyFont="1" applyBorder="1" applyAlignment="1">
      <alignment horizontal="left"/>
    </xf>
    <xf numFmtId="0" fontId="0" fillId="0" borderId="25" xfId="0" applyFont="1" applyBorder="1" applyAlignment="1">
      <alignment/>
    </xf>
    <xf numFmtId="0" fontId="14" fillId="0" borderId="26" xfId="0" applyFont="1" applyBorder="1" applyAlignment="1">
      <alignment/>
    </xf>
    <xf numFmtId="0" fontId="14" fillId="36" borderId="41" xfId="69" applyFont="1" applyFill="1" applyBorder="1" applyAlignment="1" applyProtection="1">
      <alignment horizontal="center" vertical="center"/>
      <protection locked="0"/>
    </xf>
    <xf numFmtId="0" fontId="16" fillId="0" borderId="17" xfId="69" applyFont="1" applyFill="1" applyBorder="1" applyAlignment="1" applyProtection="1">
      <alignment vertical="center"/>
      <protection locked="0"/>
    </xf>
    <xf numFmtId="0" fontId="16" fillId="0" borderId="18" xfId="69" applyFont="1" applyFill="1" applyBorder="1" applyAlignment="1" applyProtection="1">
      <alignment horizontal="right" vertical="center"/>
      <protection locked="0"/>
    </xf>
    <xf numFmtId="183" fontId="14" fillId="0" borderId="35" xfId="69" applyNumberFormat="1" applyFont="1" applyFill="1" applyBorder="1" applyAlignment="1">
      <alignment horizontal="center" vertical="center" shrinkToFit="1"/>
      <protection/>
    </xf>
    <xf numFmtId="183" fontId="0" fillId="0" borderId="35" xfId="0" applyNumberFormat="1" applyBorder="1" applyAlignment="1">
      <alignment horizontal="center" vertical="center" shrinkToFit="1"/>
    </xf>
    <xf numFmtId="183" fontId="14" fillId="0" borderId="3" xfId="69" applyNumberFormat="1" applyFont="1" applyFill="1" applyBorder="1" applyAlignment="1">
      <alignment horizontal="center" vertical="center" shrinkToFit="1"/>
      <protection/>
    </xf>
    <xf numFmtId="183" fontId="0" fillId="0" borderId="3" xfId="0" applyNumberFormat="1" applyBorder="1" applyAlignment="1">
      <alignment horizontal="center" vertical="center" shrinkToFit="1"/>
    </xf>
    <xf numFmtId="183" fontId="14" fillId="0" borderId="32" xfId="69" applyNumberFormat="1" applyFont="1" applyFill="1" applyBorder="1" applyAlignment="1">
      <alignment horizontal="center" vertical="center" shrinkToFit="1"/>
      <protection/>
    </xf>
    <xf numFmtId="183" fontId="0" fillId="0" borderId="32" xfId="0" applyNumberFormat="1" applyBorder="1" applyAlignment="1">
      <alignment horizontal="center" vertical="center" shrinkToFit="1"/>
    </xf>
    <xf numFmtId="183" fontId="0" fillId="0" borderId="36" xfId="0" applyNumberFormat="1" applyBorder="1" applyAlignment="1">
      <alignment horizontal="center" vertical="center" shrinkToFit="1"/>
    </xf>
    <xf numFmtId="183" fontId="0" fillId="0" borderId="33" xfId="0" applyNumberFormat="1" applyBorder="1" applyAlignment="1">
      <alignment horizontal="center" vertical="center" shrinkToFit="1"/>
    </xf>
    <xf numFmtId="183" fontId="0" fillId="0" borderId="34" xfId="0" applyNumberFormat="1" applyBorder="1" applyAlignment="1">
      <alignment horizontal="center" vertical="center" shrinkToFit="1"/>
    </xf>
    <xf numFmtId="183" fontId="14" fillId="0" borderId="36" xfId="69" applyNumberFormat="1" applyFont="1" applyFill="1" applyBorder="1" applyAlignment="1">
      <alignment horizontal="center" vertical="center" shrinkToFit="1"/>
      <protection/>
    </xf>
    <xf numFmtId="183" fontId="14" fillId="0" borderId="33" xfId="69" applyNumberFormat="1" applyFont="1" applyFill="1" applyBorder="1" applyAlignment="1">
      <alignment horizontal="center" vertical="center" shrinkToFit="1"/>
      <protection/>
    </xf>
    <xf numFmtId="183" fontId="14" fillId="0" borderId="34" xfId="69" applyNumberFormat="1" applyFont="1" applyFill="1" applyBorder="1" applyAlignment="1">
      <alignment horizontal="center" vertical="center" shrinkToFit="1"/>
      <protection/>
    </xf>
    <xf numFmtId="176" fontId="14" fillId="0" borderId="35" xfId="69" applyNumberFormat="1" applyFont="1" applyFill="1" applyBorder="1" applyAlignment="1">
      <alignment horizontal="center" vertical="center"/>
      <protection/>
    </xf>
    <xf numFmtId="176" fontId="0" fillId="0" borderId="35" xfId="0" applyNumberFormat="1" applyBorder="1" applyAlignment="1">
      <alignment horizontal="center" vertical="center"/>
    </xf>
    <xf numFmtId="176" fontId="14" fillId="0" borderId="3" xfId="69" applyNumberFormat="1" applyFont="1" applyFill="1" applyBorder="1" applyAlignment="1">
      <alignment horizontal="center" vertical="center"/>
      <protection/>
    </xf>
    <xf numFmtId="176" fontId="0" fillId="0" borderId="3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14" fillId="0" borderId="32" xfId="69" applyNumberFormat="1" applyFont="1" applyFill="1" applyBorder="1" applyAlignment="1">
      <alignment horizontal="center" vertical="center"/>
      <protection/>
    </xf>
    <xf numFmtId="176" fontId="0" fillId="0" borderId="34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236" fontId="14" fillId="0" borderId="20" xfId="69" applyNumberFormat="1" applyFont="1" applyFill="1" applyBorder="1" applyAlignment="1">
      <alignment horizontal="center" vertical="center" shrinkToFit="1"/>
      <protection/>
    </xf>
    <xf numFmtId="236" fontId="14" fillId="0" borderId="22" xfId="69" applyNumberFormat="1" applyFont="1" applyFill="1" applyBorder="1" applyAlignment="1">
      <alignment horizontal="center" vertical="center" shrinkToFit="1"/>
      <protection/>
    </xf>
    <xf numFmtId="189" fontId="14" fillId="0" borderId="51" xfId="69" applyNumberFormat="1" applyFont="1" applyFill="1" applyBorder="1" applyAlignment="1">
      <alignment horizontal="center" vertical="center" shrinkToFit="1"/>
      <protection/>
    </xf>
    <xf numFmtId="189" fontId="14" fillId="0" borderId="23" xfId="69" applyNumberFormat="1" applyFont="1" applyFill="1" applyBorder="1" applyAlignment="1">
      <alignment horizontal="center" vertical="center" shrinkToFit="1"/>
      <protection/>
    </xf>
    <xf numFmtId="236" fontId="14" fillId="0" borderId="52" xfId="69" applyNumberFormat="1" applyFont="1" applyFill="1" applyBorder="1" applyAlignment="1" quotePrefix="1">
      <alignment horizontal="center" vertical="center" shrinkToFit="1"/>
      <protection/>
    </xf>
    <xf numFmtId="236" fontId="14" fillId="0" borderId="41" xfId="69" applyNumberFormat="1" applyFont="1" applyFill="1" applyBorder="1" applyAlignment="1" quotePrefix="1">
      <alignment horizontal="center" vertical="center" shrinkToFit="1"/>
      <protection/>
    </xf>
    <xf numFmtId="236" fontId="14" fillId="0" borderId="20" xfId="69" applyNumberFormat="1" applyFont="1" applyFill="1" applyBorder="1" applyAlignment="1" quotePrefix="1">
      <alignment horizontal="center" vertical="center" shrinkToFit="1"/>
      <protection/>
    </xf>
    <xf numFmtId="236" fontId="14" fillId="0" borderId="22" xfId="69" applyNumberFormat="1" applyFont="1" applyFill="1" applyBorder="1" applyAlignment="1" quotePrefix="1">
      <alignment horizontal="center" vertical="center" shrinkToFit="1"/>
      <protection/>
    </xf>
    <xf numFmtId="0" fontId="14" fillId="0" borderId="52" xfId="69" applyFont="1" applyBorder="1" applyAlignment="1">
      <alignment horizontal="center" vertical="center" shrinkToFit="1"/>
      <protection/>
    </xf>
    <xf numFmtId="0" fontId="14" fillId="0" borderId="2" xfId="69" applyFont="1" applyBorder="1" applyAlignment="1">
      <alignment horizontal="center" vertical="center" shrinkToFit="1"/>
      <protection/>
    </xf>
    <xf numFmtId="0" fontId="14" fillId="0" borderId="41" xfId="69" applyFont="1" applyBorder="1" applyAlignment="1">
      <alignment horizontal="center" vertical="center" shrinkToFit="1"/>
      <protection/>
    </xf>
    <xf numFmtId="236" fontId="14" fillId="36" borderId="20" xfId="69" applyNumberFormat="1" applyFont="1" applyFill="1" applyBorder="1" applyAlignment="1" applyProtection="1">
      <alignment horizontal="center" vertical="center" shrinkToFit="1"/>
      <protection locked="0"/>
    </xf>
    <xf numFmtId="236" fontId="14" fillId="36" borderId="22" xfId="69" applyNumberFormat="1" applyFont="1" applyFill="1" applyBorder="1" applyAlignment="1" applyProtection="1">
      <alignment horizontal="center" vertical="center" shrinkToFit="1"/>
      <protection locked="0"/>
    </xf>
    <xf numFmtId="224" fontId="14" fillId="36" borderId="20" xfId="69" applyNumberFormat="1" applyFont="1" applyFill="1" applyBorder="1" applyAlignment="1" applyProtection="1">
      <alignment horizontal="center" vertical="center" shrinkToFit="1"/>
      <protection locked="0"/>
    </xf>
    <xf numFmtId="224" fontId="14" fillId="36" borderId="22" xfId="69" applyNumberFormat="1" applyFont="1" applyFill="1" applyBorder="1" applyAlignment="1" applyProtection="1">
      <alignment horizontal="center" vertical="center" shrinkToFit="1"/>
      <protection locked="0"/>
    </xf>
    <xf numFmtId="224" fontId="14" fillId="0" borderId="20" xfId="69" applyNumberFormat="1" applyFont="1" applyFill="1" applyBorder="1" applyAlignment="1">
      <alignment horizontal="center" vertical="center" shrinkToFit="1"/>
      <protection/>
    </xf>
    <xf numFmtId="224" fontId="14" fillId="0" borderId="22" xfId="69" applyNumberFormat="1" applyFont="1" applyFill="1" applyBorder="1" applyAlignment="1">
      <alignment horizontal="center" vertical="center" shrinkToFit="1"/>
      <protection/>
    </xf>
    <xf numFmtId="0" fontId="14" fillId="36" borderId="53" xfId="0" applyFont="1" applyFill="1" applyBorder="1" applyAlignment="1" applyProtection="1">
      <alignment horizontal="center" vertical="center" shrinkToFit="1"/>
      <protection locked="0"/>
    </xf>
    <xf numFmtId="0" fontId="14" fillId="36" borderId="54" xfId="0" applyFont="1" applyFill="1" applyBorder="1" applyAlignment="1" applyProtection="1">
      <alignment horizontal="center" vertical="center" shrinkToFit="1"/>
      <protection locked="0"/>
    </xf>
    <xf numFmtId="0" fontId="14" fillId="36" borderId="20" xfId="0" applyFont="1" applyFill="1" applyBorder="1" applyAlignment="1" applyProtection="1">
      <alignment horizontal="center" vertical="center" shrinkToFit="1"/>
      <protection locked="0"/>
    </xf>
    <xf numFmtId="0" fontId="14" fillId="36" borderId="22" xfId="0" applyFont="1" applyFill="1" applyBorder="1" applyAlignment="1" applyProtection="1">
      <alignment horizontal="center" vertical="center" shrinkToFit="1"/>
      <protection locked="0"/>
    </xf>
    <xf numFmtId="236" fontId="14" fillId="36" borderId="20" xfId="0" applyNumberFormat="1" applyFont="1" applyFill="1" applyBorder="1" applyAlignment="1" applyProtection="1">
      <alignment horizontal="center" vertical="center" shrinkToFit="1"/>
      <protection locked="0"/>
    </xf>
    <xf numFmtId="236" fontId="14" fillId="36" borderId="22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3" xfId="69" applyFont="1" applyBorder="1" applyAlignment="1">
      <alignment horizontal="center" vertical="center" shrinkToFit="1"/>
      <protection/>
    </xf>
    <xf numFmtId="224" fontId="14" fillId="0" borderId="3" xfId="69" applyNumberFormat="1" applyFont="1" applyFill="1" applyBorder="1" applyAlignment="1">
      <alignment horizontal="center" vertical="center" shrinkToFit="1"/>
      <protection/>
    </xf>
    <xf numFmtId="0" fontId="18" fillId="0" borderId="51" xfId="69" applyFont="1" applyFill="1" applyBorder="1" applyAlignment="1">
      <alignment horizontal="center" vertical="center" wrapText="1"/>
      <protection/>
    </xf>
    <xf numFmtId="0" fontId="0" fillId="0" borderId="55" xfId="0" applyFont="1" applyBorder="1" applyAlignment="1">
      <alignment/>
    </xf>
    <xf numFmtId="0" fontId="14" fillId="0" borderId="52" xfId="69" applyFont="1" applyFill="1" applyBorder="1" applyAlignment="1">
      <alignment horizontal="center" vertical="center" shrinkToFit="1"/>
      <protection/>
    </xf>
    <xf numFmtId="0" fontId="14" fillId="0" borderId="2" xfId="69" applyFont="1" applyFill="1" applyBorder="1" applyAlignment="1">
      <alignment horizontal="center" vertical="center" shrinkToFit="1"/>
      <protection/>
    </xf>
    <xf numFmtId="0" fontId="14" fillId="0" borderId="41" xfId="69" applyFont="1" applyFill="1" applyBorder="1" applyAlignment="1">
      <alignment horizontal="center" vertical="center" shrinkToFit="1"/>
      <protection/>
    </xf>
    <xf numFmtId="0" fontId="14" fillId="0" borderId="20" xfId="69" applyFont="1" applyFill="1" applyBorder="1" applyAlignment="1">
      <alignment horizontal="center" vertical="center" shrinkToFit="1"/>
      <protection/>
    </xf>
    <xf numFmtId="0" fontId="14" fillId="0" borderId="22" xfId="69" applyFont="1" applyFill="1" applyBorder="1" applyAlignment="1">
      <alignment horizontal="center" vertical="center" shrinkToFit="1"/>
      <protection/>
    </xf>
    <xf numFmtId="0" fontId="14" fillId="0" borderId="20" xfId="69" applyFont="1" applyFill="1" applyBorder="1" applyAlignment="1">
      <alignment horizontal="center" vertical="center" wrapText="1"/>
      <protection/>
    </xf>
    <xf numFmtId="0" fontId="14" fillId="0" borderId="21" xfId="69" applyFont="1" applyFill="1" applyBorder="1" applyAlignment="1">
      <alignment horizontal="center" vertical="center" wrapText="1"/>
      <protection/>
    </xf>
    <xf numFmtId="0" fontId="15" fillId="0" borderId="20" xfId="69" applyFont="1" applyFill="1" applyBorder="1" applyAlignment="1">
      <alignment horizontal="center" vertical="center" wrapText="1"/>
      <protection/>
    </xf>
    <xf numFmtId="0" fontId="15" fillId="0" borderId="21" xfId="69" applyFont="1" applyFill="1" applyBorder="1" applyAlignment="1">
      <alignment horizontal="center" vertical="center" wrapText="1"/>
      <protection/>
    </xf>
    <xf numFmtId="0" fontId="14" fillId="0" borderId="56" xfId="69" applyFont="1" applyFill="1" applyBorder="1" applyAlignment="1">
      <alignment horizontal="center" vertical="center" shrinkToFit="1"/>
      <protection/>
    </xf>
    <xf numFmtId="0" fontId="14" fillId="0" borderId="49" xfId="69" applyFont="1" applyFill="1" applyBorder="1" applyAlignment="1">
      <alignment horizontal="center" vertical="center" shrinkToFit="1"/>
      <protection/>
    </xf>
    <xf numFmtId="0" fontId="14" fillId="0" borderId="57" xfId="69" applyFont="1" applyFill="1" applyBorder="1" applyAlignment="1">
      <alignment horizontal="center" vertical="center" shrinkToFit="1"/>
      <protection/>
    </xf>
    <xf numFmtId="0" fontId="14" fillId="0" borderId="58" xfId="69" applyFont="1" applyBorder="1" applyAlignment="1">
      <alignment horizontal="center" vertical="center" shrinkToFit="1"/>
      <protection/>
    </xf>
    <xf numFmtId="0" fontId="14" fillId="0" borderId="59" xfId="69" applyFont="1" applyBorder="1" applyAlignment="1">
      <alignment horizontal="center" vertical="center" shrinkToFit="1"/>
      <protection/>
    </xf>
    <xf numFmtId="0" fontId="14" fillId="0" borderId="60" xfId="69" applyFont="1" applyBorder="1" applyAlignment="1">
      <alignment horizontal="center" vertical="center" shrinkToFit="1"/>
      <protection/>
    </xf>
    <xf numFmtId="0" fontId="0" fillId="0" borderId="21" xfId="0" applyFont="1" applyBorder="1" applyAlignment="1">
      <alignment/>
    </xf>
    <xf numFmtId="0" fontId="14" fillId="0" borderId="53" xfId="69" applyFont="1" applyFill="1" applyBorder="1" applyAlignment="1">
      <alignment horizontal="center" vertical="center" wrapText="1"/>
      <protection/>
    </xf>
    <xf numFmtId="0" fontId="14" fillId="0" borderId="61" xfId="69" applyFont="1" applyFill="1" applyBorder="1" applyAlignment="1">
      <alignment horizontal="center" vertical="center" wrapText="1"/>
      <protection/>
    </xf>
    <xf numFmtId="0" fontId="14" fillId="0" borderId="54" xfId="69" applyFont="1" applyFill="1" applyBorder="1" applyAlignment="1">
      <alignment horizontal="center" vertical="center" wrapText="1"/>
      <protection/>
    </xf>
    <xf numFmtId="0" fontId="17" fillId="0" borderId="20" xfId="69" applyFont="1" applyFill="1" applyBorder="1" applyAlignment="1">
      <alignment horizontal="center" vertical="center" wrapText="1"/>
      <protection/>
    </xf>
    <xf numFmtId="0" fontId="17" fillId="0" borderId="21" xfId="69" applyFont="1" applyFill="1" applyBorder="1" applyAlignment="1">
      <alignment horizontal="center" vertical="center" wrapText="1"/>
      <protection/>
    </xf>
    <xf numFmtId="0" fontId="14" fillId="0" borderId="22" xfId="69" applyFont="1" applyFill="1" applyBorder="1" applyAlignment="1">
      <alignment horizontal="center" vertical="center" wrapText="1"/>
      <protection/>
    </xf>
    <xf numFmtId="176" fontId="14" fillId="0" borderId="20" xfId="69" applyNumberFormat="1" applyFont="1" applyFill="1" applyBorder="1" applyAlignment="1">
      <alignment horizontal="center" vertical="center"/>
      <protection/>
    </xf>
    <xf numFmtId="176" fontId="14" fillId="0" borderId="22" xfId="69" applyNumberFormat="1" applyFont="1" applyFill="1" applyBorder="1" applyAlignment="1">
      <alignment horizontal="center" vertical="center"/>
      <protection/>
    </xf>
    <xf numFmtId="236" fontId="14" fillId="0" borderId="52" xfId="69" applyNumberFormat="1" applyFont="1" applyFill="1" applyBorder="1" applyAlignment="1">
      <alignment horizontal="center" vertical="center" shrinkToFit="1"/>
      <protection/>
    </xf>
    <xf numFmtId="0" fontId="0" fillId="0" borderId="41" xfId="0" applyBorder="1" applyAlignment="1">
      <alignment horizontal="center" vertical="center"/>
    </xf>
    <xf numFmtId="204" fontId="14" fillId="0" borderId="20" xfId="69" applyNumberFormat="1" applyFont="1" applyFill="1" applyBorder="1" applyAlignment="1" applyProtection="1">
      <alignment horizontal="center" vertical="center" shrinkToFit="1"/>
      <protection locked="0"/>
    </xf>
    <xf numFmtId="204" fontId="14" fillId="0" borderId="22" xfId="69" applyNumberFormat="1" applyFont="1" applyFill="1" applyBorder="1" applyAlignment="1" applyProtection="1">
      <alignment horizontal="center" vertical="center" shrinkToFit="1"/>
      <protection locked="0"/>
    </xf>
    <xf numFmtId="0" fontId="0" fillId="0" borderId="41" xfId="0" applyBorder="1" applyAlignment="1">
      <alignment horizontal="center" vertical="center" shrinkToFit="1"/>
    </xf>
    <xf numFmtId="178" fontId="14" fillId="0" borderId="20" xfId="69" applyNumberFormat="1" applyFont="1" applyFill="1" applyBorder="1" applyAlignment="1">
      <alignment horizontal="center" vertical="center"/>
      <protection/>
    </xf>
    <xf numFmtId="178" fontId="14" fillId="0" borderId="22" xfId="69" applyNumberFormat="1" applyFont="1" applyFill="1" applyBorder="1" applyAlignment="1">
      <alignment horizontal="center" vertical="center"/>
      <protection/>
    </xf>
    <xf numFmtId="0" fontId="14" fillId="0" borderId="20" xfId="69" applyFont="1" applyFill="1" applyBorder="1" applyAlignment="1">
      <alignment horizontal="center" vertical="center"/>
      <protection/>
    </xf>
    <xf numFmtId="0" fontId="14" fillId="0" borderId="22" xfId="69" applyFont="1" applyFill="1" applyBorder="1" applyAlignment="1">
      <alignment horizontal="center" vertical="center"/>
      <protection/>
    </xf>
    <xf numFmtId="236" fontId="14" fillId="0" borderId="20" xfId="69" applyNumberFormat="1" applyFont="1" applyFill="1" applyBorder="1" applyAlignment="1">
      <alignment horizontal="center" vertical="center"/>
      <protection/>
    </xf>
    <xf numFmtId="236" fontId="14" fillId="0" borderId="22" xfId="69" applyNumberFormat="1" applyFont="1" applyFill="1" applyBorder="1" applyAlignment="1">
      <alignment horizontal="center" vertical="center"/>
      <protection/>
    </xf>
    <xf numFmtId="204" fontId="14" fillId="0" borderId="20" xfId="69" applyNumberFormat="1" applyFont="1" applyFill="1" applyBorder="1" applyAlignment="1">
      <alignment horizontal="center" vertical="center" shrinkToFit="1"/>
      <protection/>
    </xf>
    <xf numFmtId="204" fontId="14" fillId="0" borderId="22" xfId="69" applyNumberFormat="1" applyFont="1" applyFill="1" applyBorder="1" applyAlignment="1">
      <alignment horizontal="center" vertical="center" shrinkToFit="1"/>
      <protection/>
    </xf>
    <xf numFmtId="179" fontId="14" fillId="0" borderId="51" xfId="69" applyNumberFormat="1" applyFont="1" applyFill="1" applyBorder="1" applyAlignment="1">
      <alignment horizontal="center" vertical="center" shrinkToFit="1"/>
      <protection/>
    </xf>
    <xf numFmtId="179" fontId="14" fillId="0" borderId="23" xfId="69" applyNumberFormat="1" applyFont="1" applyFill="1" applyBorder="1" applyAlignment="1">
      <alignment horizontal="center" vertical="center" shrinkToFit="1"/>
      <protection/>
    </xf>
    <xf numFmtId="0" fontId="14" fillId="36" borderId="20" xfId="0" applyFont="1" applyFill="1" applyBorder="1" applyAlignment="1" applyProtection="1">
      <alignment horizontal="center" vertical="center"/>
      <protection locked="0"/>
    </xf>
    <xf numFmtId="0" fontId="14" fillId="36" borderId="22" xfId="0" applyFont="1" applyFill="1" applyBorder="1" applyAlignment="1" applyProtection="1">
      <alignment horizontal="center" vertical="center"/>
      <protection locked="0"/>
    </xf>
    <xf numFmtId="235" fontId="14" fillId="0" borderId="20" xfId="69" applyNumberFormat="1" applyFont="1" applyFill="1" applyBorder="1" applyAlignment="1">
      <alignment horizontal="center" vertical="center" shrinkToFit="1"/>
      <protection/>
    </xf>
    <xf numFmtId="235" fontId="14" fillId="0" borderId="22" xfId="69" applyNumberFormat="1" applyFont="1" applyFill="1" applyBorder="1" applyAlignment="1">
      <alignment horizontal="center" vertical="center" shrinkToFit="1"/>
      <protection/>
    </xf>
    <xf numFmtId="236" fontId="14" fillId="36" borderId="20" xfId="69" applyNumberFormat="1" applyFont="1" applyFill="1" applyBorder="1" applyAlignment="1" applyProtection="1">
      <alignment horizontal="center" vertical="center"/>
      <protection locked="0"/>
    </xf>
    <xf numFmtId="236" fontId="14" fillId="36" borderId="22" xfId="69" applyNumberFormat="1" applyFont="1" applyFill="1" applyBorder="1" applyAlignment="1" applyProtection="1">
      <alignment horizontal="center" vertical="center"/>
      <protection locked="0"/>
    </xf>
    <xf numFmtId="0" fontId="14" fillId="0" borderId="58" xfId="69" applyFont="1" applyFill="1" applyBorder="1" applyAlignment="1">
      <alignment horizontal="center" vertical="center"/>
      <protection/>
    </xf>
    <xf numFmtId="0" fontId="14" fillId="0" borderId="60" xfId="69" applyFont="1" applyFill="1" applyBorder="1" applyAlignment="1">
      <alignment horizontal="center" vertical="center"/>
      <protection/>
    </xf>
    <xf numFmtId="0" fontId="14" fillId="0" borderId="56" xfId="69" applyFont="1" applyFill="1" applyBorder="1" applyAlignment="1">
      <alignment horizontal="center" vertical="center"/>
      <protection/>
    </xf>
    <xf numFmtId="0" fontId="14" fillId="0" borderId="57" xfId="69" applyFont="1" applyFill="1" applyBorder="1" applyAlignment="1">
      <alignment horizontal="center" vertical="center"/>
      <protection/>
    </xf>
    <xf numFmtId="0" fontId="14" fillId="0" borderId="62" xfId="69" applyFont="1" applyFill="1" applyBorder="1" applyAlignment="1">
      <alignment horizontal="center" vertical="center"/>
      <protection/>
    </xf>
    <xf numFmtId="0" fontId="14" fillId="0" borderId="63" xfId="69" applyFont="1" applyFill="1" applyBorder="1" applyAlignment="1">
      <alignment horizontal="center" vertical="center"/>
      <protection/>
    </xf>
    <xf numFmtId="0" fontId="14" fillId="0" borderId="62" xfId="69" applyFont="1" applyFill="1" applyBorder="1" applyAlignment="1">
      <alignment horizontal="center" vertical="center" shrinkToFit="1"/>
      <protection/>
    </xf>
    <xf numFmtId="0" fontId="14" fillId="0" borderId="63" xfId="69" applyFont="1" applyFill="1" applyBorder="1" applyAlignment="1">
      <alignment horizontal="center" vertical="center" shrinkToFit="1"/>
      <protection/>
    </xf>
    <xf numFmtId="0" fontId="14" fillId="0" borderId="58" xfId="69" applyFont="1" applyFill="1" applyBorder="1" applyAlignment="1">
      <alignment horizontal="center" vertical="center" shrinkToFit="1"/>
      <protection/>
    </xf>
    <xf numFmtId="0" fontId="14" fillId="0" borderId="60" xfId="69" applyFont="1" applyFill="1" applyBorder="1" applyAlignment="1">
      <alignment horizontal="center" vertical="center" shrinkToFit="1"/>
      <protection/>
    </xf>
    <xf numFmtId="0" fontId="17" fillId="0" borderId="50" xfId="69" applyFont="1" applyFill="1" applyBorder="1" applyAlignment="1">
      <alignment horizontal="center" vertical="center" wrapText="1"/>
      <protection/>
    </xf>
    <xf numFmtId="0" fontId="17" fillId="0" borderId="31" xfId="69" applyFont="1" applyFill="1" applyBorder="1" applyAlignment="1">
      <alignment horizontal="center" vertical="center" wrapText="1"/>
      <protection/>
    </xf>
    <xf numFmtId="0" fontId="14" fillId="0" borderId="49" xfId="69" applyFont="1" applyFill="1" applyBorder="1" applyAlignment="1">
      <alignment horizontal="center" vertical="center"/>
      <protection/>
    </xf>
    <xf numFmtId="0" fontId="14" fillId="0" borderId="59" xfId="69" applyFont="1" applyFill="1" applyBorder="1" applyAlignment="1">
      <alignment horizontal="center" vertical="center"/>
      <protection/>
    </xf>
    <xf numFmtId="0" fontId="14" fillId="0" borderId="52" xfId="69" applyFont="1" applyFill="1" applyBorder="1" applyAlignment="1">
      <alignment horizontal="center" vertical="center"/>
      <protection/>
    </xf>
    <xf numFmtId="0" fontId="14" fillId="0" borderId="41" xfId="69" applyFont="1" applyFill="1" applyBorder="1" applyAlignment="1">
      <alignment horizontal="center" vertical="center"/>
      <protection/>
    </xf>
  </cellXfs>
  <cellStyles count="68">
    <cellStyle name="Normal" xfId="0"/>
    <cellStyle name="RowLevel_0" xfId="1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Grey" xfId="33"/>
    <cellStyle name="Header1" xfId="34"/>
    <cellStyle name="Header2" xfId="35"/>
    <cellStyle name="Input [yellow]" xfId="36"/>
    <cellStyle name="Normal - Style1" xfId="37"/>
    <cellStyle name="Percent [2]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タイトル" xfId="45"/>
    <cellStyle name="チェック セル" xfId="46"/>
    <cellStyle name="どちらでもない" xfId="47"/>
    <cellStyle name="Percent" xfId="48"/>
    <cellStyle name="Hyperlink" xfId="49"/>
    <cellStyle name="メモ" xfId="50"/>
    <cellStyle name="リンク セル" xfId="51"/>
    <cellStyle name="悪い" xfId="52"/>
    <cellStyle name="計算" xfId="53"/>
    <cellStyle name="警告文" xfId="54"/>
    <cellStyle name="Comma [0]" xfId="55"/>
    <cellStyle name="Comma" xfId="56"/>
    <cellStyle name="桁区切り2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2" xfId="68"/>
    <cellStyle name="標準_（様式７、9,10）幹線計算060607" xfId="69"/>
    <cellStyle name="標準2" xfId="70"/>
    <cellStyle name="標準3" xfId="71"/>
    <cellStyle name="標準4" xfId="72"/>
    <cellStyle name="標準５" xfId="73"/>
    <cellStyle name="標準6" xfId="74"/>
    <cellStyle name="標準LOCK" xfId="75"/>
    <cellStyle name="標準N-LOCK" xfId="76"/>
    <cellStyle name="標準ｺﾞｼｯｸ" xfId="77"/>
    <cellStyle name="Followed Hyperlink" xfId="78"/>
    <cellStyle name="未定義" xfId="79"/>
    <cellStyle name="良い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90"/>
  <sheetViews>
    <sheetView showZeros="0" tabSelected="1" view="pageBreakPreview" zoomScaleSheetLayoutView="100" workbookViewId="0" topLeftCell="A1">
      <selection activeCell="A7" sqref="A7:A8"/>
    </sheetView>
  </sheetViews>
  <sheetFormatPr defaultColWidth="8.625" defaultRowHeight="13.5"/>
  <cols>
    <col min="1" max="2" width="4.625" style="2" customWidth="1"/>
    <col min="3" max="4" width="6.625" style="2" customWidth="1"/>
    <col min="5" max="5" width="7.625" style="2" customWidth="1"/>
    <col min="6" max="6" width="6.625" style="2" customWidth="1"/>
    <col min="7" max="7" width="4.625" style="2" customWidth="1"/>
    <col min="8" max="10" width="6.625" style="2" customWidth="1"/>
    <col min="11" max="11" width="7.375" style="2" customWidth="1"/>
    <col min="12" max="15" width="5.625" style="2" customWidth="1"/>
    <col min="16" max="16" width="7.625" style="2" customWidth="1"/>
    <col min="17" max="20" width="3.125" style="2" customWidth="1"/>
    <col min="21" max="21" width="6.625" style="2" customWidth="1"/>
    <col min="22" max="22" width="7.625" style="2" customWidth="1"/>
    <col min="23" max="23" width="8.00390625" style="2" customWidth="1"/>
    <col min="24" max="24" width="8.625" style="2" customWidth="1"/>
    <col min="25" max="65" width="8.625" style="2" hidden="1" customWidth="1"/>
    <col min="66" max="66" width="8.625" style="2" customWidth="1"/>
    <col min="67" max="16384" width="8.625" style="2" customWidth="1"/>
  </cols>
  <sheetData>
    <row r="1" spans="18:23" ht="12" thickBot="1">
      <c r="R1" s="3"/>
      <c r="S1" s="3"/>
      <c r="T1" s="3"/>
      <c r="U1" s="3"/>
      <c r="W1" s="3"/>
    </row>
    <row r="2" spans="1:23" ht="30" customHeight="1" thickBot="1">
      <c r="A2" s="35" t="s">
        <v>31</v>
      </c>
      <c r="B2" s="36"/>
      <c r="C2" s="4"/>
      <c r="D2" s="4"/>
      <c r="E2" s="4"/>
      <c r="F2" s="106" t="s">
        <v>61</v>
      </c>
      <c r="G2" s="6"/>
      <c r="H2" s="6"/>
      <c r="I2" s="6"/>
      <c r="J2" s="7"/>
      <c r="K2" s="4"/>
      <c r="L2" s="4"/>
      <c r="M2" s="4"/>
      <c r="N2" s="4"/>
      <c r="O2" s="4"/>
      <c r="P2" s="4"/>
      <c r="Q2" s="4"/>
      <c r="R2" s="8"/>
      <c r="S2" s="8"/>
      <c r="T2" s="8"/>
      <c r="U2" s="8"/>
      <c r="V2" s="7"/>
      <c r="W2" s="107" t="s">
        <v>62</v>
      </c>
    </row>
    <row r="3" spans="1:53" ht="17.25" customHeight="1" thickBot="1">
      <c r="A3" s="37"/>
      <c r="B3" s="38"/>
      <c r="C3" s="10"/>
      <c r="D3" s="11" t="s">
        <v>15</v>
      </c>
      <c r="E3" s="105"/>
      <c r="F3" s="10"/>
      <c r="G3" s="10"/>
      <c r="H3" s="10"/>
      <c r="I3" s="10"/>
      <c r="J3" s="10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0"/>
      <c r="W3" s="13"/>
      <c r="AO3" s="65" t="s">
        <v>93</v>
      </c>
      <c r="AP3" s="65" t="s">
        <v>94</v>
      </c>
      <c r="BA3" s="60" t="s">
        <v>92</v>
      </c>
    </row>
    <row r="4" spans="1:65" s="15" customFormat="1" ht="12" customHeight="1">
      <c r="A4" s="172" t="s">
        <v>34</v>
      </c>
      <c r="B4" s="161" t="s">
        <v>28</v>
      </c>
      <c r="C4" s="175" t="s">
        <v>19</v>
      </c>
      <c r="D4" s="161" t="s">
        <v>20</v>
      </c>
      <c r="E4" s="161" t="s">
        <v>21</v>
      </c>
      <c r="F4" s="156" t="s">
        <v>9</v>
      </c>
      <c r="G4" s="157"/>
      <c r="H4" s="158"/>
      <c r="I4" s="161" t="s">
        <v>22</v>
      </c>
      <c r="J4" s="161" t="s">
        <v>23</v>
      </c>
      <c r="K4" s="163" t="s">
        <v>24</v>
      </c>
      <c r="L4" s="156" t="s">
        <v>12</v>
      </c>
      <c r="M4" s="157"/>
      <c r="N4" s="157"/>
      <c r="O4" s="158"/>
      <c r="P4" s="163" t="s">
        <v>25</v>
      </c>
      <c r="Q4" s="165" t="s">
        <v>1</v>
      </c>
      <c r="R4" s="166"/>
      <c r="S4" s="166"/>
      <c r="T4" s="167"/>
      <c r="U4" s="163" t="s">
        <v>6</v>
      </c>
      <c r="V4" s="14" t="s">
        <v>0</v>
      </c>
      <c r="W4" s="154" t="s">
        <v>33</v>
      </c>
      <c r="AF4" s="58" t="s">
        <v>87</v>
      </c>
      <c r="AG4" s="55"/>
      <c r="AH4" s="44"/>
      <c r="AI4" s="55"/>
      <c r="AJ4" s="43"/>
      <c r="AK4" s="44"/>
      <c r="AL4" s="55"/>
      <c r="AM4" s="43"/>
      <c r="AN4" s="44"/>
      <c r="AO4" s="42" t="s">
        <v>88</v>
      </c>
      <c r="AP4" s="43"/>
      <c r="AQ4" s="43"/>
      <c r="AR4" s="43"/>
      <c r="AS4" s="43"/>
      <c r="AT4" s="44"/>
      <c r="AU4" s="42" t="s">
        <v>89</v>
      </c>
      <c r="AV4" s="43"/>
      <c r="AW4" s="43"/>
      <c r="AX4" s="43"/>
      <c r="AY4" s="43"/>
      <c r="AZ4" s="44"/>
      <c r="BA4" s="56" t="s">
        <v>87</v>
      </c>
      <c r="BB4" s="42" t="s">
        <v>88</v>
      </c>
      <c r="BC4" s="43"/>
      <c r="BD4" s="43"/>
      <c r="BE4" s="43"/>
      <c r="BF4" s="43"/>
      <c r="BG4" s="44"/>
      <c r="BH4" s="42" t="s">
        <v>89</v>
      </c>
      <c r="BI4" s="43"/>
      <c r="BJ4" s="43"/>
      <c r="BK4" s="43"/>
      <c r="BL4" s="43"/>
      <c r="BM4" s="44"/>
    </row>
    <row r="5" spans="1:65" s="15" customFormat="1" ht="12" customHeight="1">
      <c r="A5" s="173"/>
      <c r="B5" s="162"/>
      <c r="C5" s="176"/>
      <c r="D5" s="162"/>
      <c r="E5" s="162"/>
      <c r="F5" s="159" t="s">
        <v>16</v>
      </c>
      <c r="G5" s="159" t="s">
        <v>10</v>
      </c>
      <c r="H5" s="16" t="s">
        <v>35</v>
      </c>
      <c r="I5" s="162"/>
      <c r="J5" s="162"/>
      <c r="K5" s="164"/>
      <c r="L5" s="156" t="s">
        <v>46</v>
      </c>
      <c r="M5" s="158"/>
      <c r="N5" s="160" t="s">
        <v>53</v>
      </c>
      <c r="O5" s="160"/>
      <c r="P5" s="164"/>
      <c r="Q5" s="168" t="s">
        <v>47</v>
      </c>
      <c r="R5" s="169"/>
      <c r="S5" s="169"/>
      <c r="T5" s="170"/>
      <c r="U5" s="171"/>
      <c r="V5" s="16" t="s">
        <v>54</v>
      </c>
      <c r="W5" s="155"/>
      <c r="AF5" s="57"/>
      <c r="AG5" s="45"/>
      <c r="AH5" s="46"/>
      <c r="AI5" s="52" t="str">
        <f>$AG$6</f>
        <v>50Hz</v>
      </c>
      <c r="AJ5" s="29"/>
      <c r="AK5" s="51"/>
      <c r="AL5" s="52" t="str">
        <f>$AH$6</f>
        <v>60Hz</v>
      </c>
      <c r="AM5" s="29"/>
      <c r="AN5" s="51"/>
      <c r="AO5" s="52" t="str">
        <f>$AI$6</f>
        <v>三相3線</v>
      </c>
      <c r="AP5" s="40"/>
      <c r="AQ5" s="39" t="str">
        <f>$AJ$6</f>
        <v>単相3線</v>
      </c>
      <c r="AR5" s="40"/>
      <c r="AS5" s="39" t="str">
        <f>$AK$6</f>
        <v>スコット</v>
      </c>
      <c r="AT5" s="46"/>
      <c r="AU5" s="52" t="str">
        <f>$AI$6</f>
        <v>三相3線</v>
      </c>
      <c r="AV5" s="40"/>
      <c r="AW5" s="39" t="str">
        <f>$AJ$6</f>
        <v>単相3線</v>
      </c>
      <c r="AX5" s="40"/>
      <c r="AY5" s="39" t="str">
        <f>$AK$6</f>
        <v>スコット</v>
      </c>
      <c r="AZ5" s="46"/>
      <c r="BA5" s="40"/>
      <c r="BB5" s="52" t="str">
        <f>$AI$6</f>
        <v>三相3線</v>
      </c>
      <c r="BC5" s="40"/>
      <c r="BD5" s="39" t="str">
        <f>$AJ$6</f>
        <v>単相3線</v>
      </c>
      <c r="BE5" s="40"/>
      <c r="BF5" s="39" t="str">
        <f>$AK$6</f>
        <v>スコット</v>
      </c>
      <c r="BG5" s="46"/>
      <c r="BH5" s="52" t="str">
        <f>$AI$6</f>
        <v>三相3線</v>
      </c>
      <c r="BI5" s="40"/>
      <c r="BJ5" s="39" t="str">
        <f>$AJ$6</f>
        <v>単相3線</v>
      </c>
      <c r="BK5" s="40"/>
      <c r="BL5" s="39" t="str">
        <f>$AK$6</f>
        <v>スコット</v>
      </c>
      <c r="BM5" s="46"/>
    </row>
    <row r="6" spans="1:65" s="15" customFormat="1" ht="12" customHeight="1">
      <c r="A6" s="174"/>
      <c r="B6" s="177"/>
      <c r="C6" s="17" t="s">
        <v>13</v>
      </c>
      <c r="D6" s="17" t="s">
        <v>14</v>
      </c>
      <c r="E6" s="16" t="s">
        <v>48</v>
      </c>
      <c r="F6" s="160"/>
      <c r="G6" s="160"/>
      <c r="H6" s="17" t="s">
        <v>55</v>
      </c>
      <c r="I6" s="17" t="s">
        <v>56</v>
      </c>
      <c r="J6" s="17" t="s">
        <v>57</v>
      </c>
      <c r="K6" s="17" t="s">
        <v>49</v>
      </c>
      <c r="L6" s="19" t="s">
        <v>58</v>
      </c>
      <c r="M6" s="19" t="s">
        <v>59</v>
      </c>
      <c r="N6" s="19" t="s">
        <v>60</v>
      </c>
      <c r="O6" s="19" t="s">
        <v>59</v>
      </c>
      <c r="P6" s="17" t="s">
        <v>50</v>
      </c>
      <c r="Q6" s="168" t="s">
        <v>51</v>
      </c>
      <c r="R6" s="170"/>
      <c r="S6" s="152" t="s">
        <v>52</v>
      </c>
      <c r="T6" s="152"/>
      <c r="U6" s="20" t="s">
        <v>36</v>
      </c>
      <c r="V6" s="17" t="s">
        <v>27</v>
      </c>
      <c r="W6" s="21" t="s">
        <v>14</v>
      </c>
      <c r="Y6" s="39" t="s">
        <v>63</v>
      </c>
      <c r="Z6" s="39" t="s">
        <v>80</v>
      </c>
      <c r="AA6" s="39" t="s">
        <v>81</v>
      </c>
      <c r="AB6" s="39" t="s">
        <v>82</v>
      </c>
      <c r="AD6" s="74" t="s">
        <v>95</v>
      </c>
      <c r="AF6" s="64" t="s">
        <v>90</v>
      </c>
      <c r="AG6" s="52" t="s">
        <v>88</v>
      </c>
      <c r="AH6" s="47" t="s">
        <v>89</v>
      </c>
      <c r="AI6" s="52" t="s">
        <v>2</v>
      </c>
      <c r="AJ6" s="39" t="s">
        <v>3</v>
      </c>
      <c r="AK6" s="47" t="s">
        <v>86</v>
      </c>
      <c r="AL6" s="52" t="str">
        <f>$AI$6</f>
        <v>三相3線</v>
      </c>
      <c r="AM6" s="39" t="str">
        <f>$AJ$6</f>
        <v>単相3線</v>
      </c>
      <c r="AN6" s="47" t="str">
        <f>$AK$6</f>
        <v>スコット</v>
      </c>
      <c r="AO6" s="52" t="str">
        <f>$BB$6</f>
        <v>油入</v>
      </c>
      <c r="AP6" s="39" t="str">
        <f>$BC$6</f>
        <v>モールド</v>
      </c>
      <c r="AQ6" s="39" t="str">
        <f>$BB$6</f>
        <v>油入</v>
      </c>
      <c r="AR6" s="39" t="str">
        <f>$BC$6</f>
        <v>モールド</v>
      </c>
      <c r="AS6" s="39" t="str">
        <f>$BB$6</f>
        <v>油入</v>
      </c>
      <c r="AT6" s="47" t="str">
        <f>$BC$6</f>
        <v>モールド</v>
      </c>
      <c r="AU6" s="52" t="str">
        <f>$BB$6</f>
        <v>油入</v>
      </c>
      <c r="AV6" s="39" t="str">
        <f>$BC$6</f>
        <v>モールド</v>
      </c>
      <c r="AW6" s="39" t="str">
        <f>$BB$6</f>
        <v>油入</v>
      </c>
      <c r="AX6" s="39" t="str">
        <f>$BC$6</f>
        <v>モールド</v>
      </c>
      <c r="AY6" s="39" t="str">
        <f>$BB$6</f>
        <v>油入</v>
      </c>
      <c r="AZ6" s="47" t="str">
        <f>$BC$6</f>
        <v>モールド</v>
      </c>
      <c r="BA6" s="63"/>
      <c r="BB6" s="52" t="s">
        <v>84</v>
      </c>
      <c r="BC6" s="39" t="s">
        <v>85</v>
      </c>
      <c r="BD6" s="39" t="str">
        <f>$BB$6</f>
        <v>油入</v>
      </c>
      <c r="BE6" s="39" t="str">
        <f>$BC$6</f>
        <v>モールド</v>
      </c>
      <c r="BF6" s="39" t="str">
        <f>$BB$6</f>
        <v>油入</v>
      </c>
      <c r="BG6" s="47" t="str">
        <f>$BC$6</f>
        <v>モールド</v>
      </c>
      <c r="BH6" s="52" t="str">
        <f>$BB$6</f>
        <v>油入</v>
      </c>
      <c r="BI6" s="39" t="str">
        <f>$BC$6</f>
        <v>モールド</v>
      </c>
      <c r="BJ6" s="39" t="str">
        <f>$BB$6</f>
        <v>油入</v>
      </c>
      <c r="BK6" s="39" t="str">
        <f>$BC$6</f>
        <v>モールド</v>
      </c>
      <c r="BL6" s="39" t="str">
        <f>$BB$6</f>
        <v>油入</v>
      </c>
      <c r="BM6" s="47" t="str">
        <f>$BC$6</f>
        <v>モールド</v>
      </c>
    </row>
    <row r="7" spans="1:65" s="15" customFormat="1" ht="10.5" customHeight="1">
      <c r="A7" s="146"/>
      <c r="B7" s="148"/>
      <c r="C7" s="140"/>
      <c r="D7" s="150"/>
      <c r="E7" s="153">
        <f>IF(A7="","",SQRT(3)*C7*D7*1000)</f>
      </c>
      <c r="F7" s="140"/>
      <c r="G7" s="140"/>
      <c r="H7" s="142"/>
      <c r="I7" s="144">
        <f>IF(H7="","",H7)</f>
      </c>
      <c r="J7" s="144">
        <f>IF(H7="","",210)</f>
      </c>
      <c r="K7" s="129">
        <f>IF(A7="","",I7/E7*100)</f>
      </c>
      <c r="L7" s="135">
        <f>IF(ISERROR(INDEX($AG7:$AH7,MATCH($E$3,$AG$6:$AH$6,0)))=TRUE,"",INDEX($AG7:$AH7,MATCH($E$3,$AG$6:$AH$6,0)))</f>
      </c>
      <c r="M7" s="135">
        <f>IF(ISERROR(INDEX($AG51:$AH51,MATCH($E$3,$AG$50:$AH$50,0)))=TRUE,"",INDEX($AG51:$AH51,MATCH($E$3,$AG$50:$AH$50,0)))</f>
      </c>
      <c r="N7" s="135">
        <f>IF(F7="","",I7/H7*L7)</f>
      </c>
      <c r="O7" s="135">
        <f>IF(F7="","",I7/H7*M7)</f>
      </c>
      <c r="P7" s="129">
        <f>IF(F7=AI$6,25*(I7/H7),"")</f>
      </c>
      <c r="Q7" s="137">
        <f>IF(G7="","",ROUND(SQRT(Q8^2+S8^2),2))</f>
      </c>
      <c r="R7" s="138"/>
      <c r="S7" s="138"/>
      <c r="T7" s="139"/>
      <c r="U7" s="135">
        <f>Q7</f>
      </c>
      <c r="V7" s="129">
        <f>IF(A7="","",IF(F7=AJ$6,(I7*100)/(J7*U7),(I7*100)/(SQRT(3)*J7*U7)))</f>
      </c>
      <c r="W7" s="131">
        <f>MAX(AD7:AD8)</f>
        <v>0</v>
      </c>
      <c r="Y7" s="39" t="s">
        <v>30</v>
      </c>
      <c r="Z7" s="39" t="s">
        <v>182</v>
      </c>
      <c r="AA7" s="41">
        <v>6.6</v>
      </c>
      <c r="AB7" s="41">
        <v>8</v>
      </c>
      <c r="AD7" s="75">
        <f>IF(H7="","",IF(V7&gt;14,18,IF(V7&gt;10,14,IF(V7&gt;7.5,10,IF(V7&gt;5,7.5,IF(V7&gt;2.5,5,IF(V7&gt;0,2.5,"")))))))</f>
      </c>
      <c r="AF7" s="69"/>
      <c r="AG7" s="108">
        <f>IF(ISERROR(INDEX($AI7:$AK7,MATCH($F7,$AI$6:$AK$6,0)))=TRUE,"",INDEX($AI7:$AK7,MATCH($F7,$AI$6:$AK$6,0)))</f>
      </c>
      <c r="AH7" s="112">
        <f>IF(ISERROR(INDEX($AL7:$AN7,MATCH($F7,$AL$6:$AN$6,0)))=TRUE,"",INDEX($AL7:$AN7,MATCH($F7,$AL$6:$AN$6,0)))</f>
      </c>
      <c r="AI7" s="108">
        <f>IF(ISERROR(INDEX($AO7:$AP7,MATCH($G7,$AO$6:$AP$6,0)))=TRUE,"",INDEX($AO7:$AP7,MATCH($G7,$AO$6:$AP$6,0)))</f>
      </c>
      <c r="AJ7" s="110">
        <f>IF(ISERROR(INDEX($AQ7:$AR7,MATCH($G7,$AQ$6:$AR$6,0)))=TRUE,"",INDEX($AQ7:$AR7,MATCH($G7,$AQ$6:$AR$6,0)))</f>
      </c>
      <c r="AK7" s="112">
        <f>IF(ISERROR(INDEX($AS7:$AT7,MATCH($G7,$AS$6:$AT$6,0)))=TRUE,"",INDEX($AS7:$AT7,MATCH($G7,$AS$6:$AT$6,0)))</f>
      </c>
      <c r="AL7" s="120">
        <f>IF(ISERROR(INDEX($AU7:$AV7,MATCH($G7,$AU$6:$AV$6,0)))=TRUE,"",INDEX($AU7:$AV7,MATCH($G7,$AU$6:$AV$6,0)))</f>
      </c>
      <c r="AM7" s="122">
        <f>IF(ISERROR(INDEX($AW7:$AX7,MATCH($G7,$AW$6:$AX$6,0)))=TRUE,"",INDEX($AW7:$AX7,MATCH($G7,$AW$6:$AX$6,0)))</f>
      </c>
      <c r="AN7" s="122">
        <f>IF(ISERROR(INDEX($AY7:$AZ7,MATCH($G7,$AY$6:$AZ$6,0)))=TRUE,"",INDEX($AY7:$AZ7,MATCH($G7,$AY$6:$AZ$6,0)))</f>
      </c>
      <c r="AO7" s="120">
        <f aca="true" t="shared" si="0" ref="AO7:AZ7">IF(ISERROR(INDEX(BB$7:BB$16,MATCH($H7,$BA$7:$BA$16,0)))=TRUE,"",INDEX(BB$7:BB$16,MATCH($H7,$BA$7:$BA$16,0)))</f>
      </c>
      <c r="AP7" s="122">
        <f t="shared" si="0"/>
      </c>
      <c r="AQ7" s="122">
        <f t="shared" si="0"/>
      </c>
      <c r="AR7" s="122">
        <f t="shared" si="0"/>
      </c>
      <c r="AS7" s="122">
        <f t="shared" si="0"/>
      </c>
      <c r="AT7" s="126">
        <f t="shared" si="0"/>
      </c>
      <c r="AU7" s="120">
        <f t="shared" si="0"/>
      </c>
      <c r="AV7" s="122">
        <f t="shared" si="0"/>
      </c>
      <c r="AW7" s="122">
        <f t="shared" si="0"/>
      </c>
      <c r="AX7" s="122">
        <f t="shared" si="0"/>
      </c>
      <c r="AY7" s="122">
        <f t="shared" si="0"/>
      </c>
      <c r="AZ7" s="126">
        <f t="shared" si="0"/>
      </c>
      <c r="BA7" s="61">
        <v>10</v>
      </c>
      <c r="BB7" s="53"/>
      <c r="BC7" s="41"/>
      <c r="BD7" s="41"/>
      <c r="BE7" s="41"/>
      <c r="BF7" s="41">
        <v>2.3</v>
      </c>
      <c r="BG7" s="48">
        <v>0.68</v>
      </c>
      <c r="BH7" s="53"/>
      <c r="BI7" s="41"/>
      <c r="BJ7" s="41"/>
      <c r="BK7" s="41"/>
      <c r="BL7" s="41">
        <v>2.14</v>
      </c>
      <c r="BM7" s="48">
        <v>0.68</v>
      </c>
    </row>
    <row r="8" spans="1:65" s="15" customFormat="1" ht="10.5" customHeight="1">
      <c r="A8" s="147"/>
      <c r="B8" s="149"/>
      <c r="C8" s="141"/>
      <c r="D8" s="151"/>
      <c r="E8" s="153"/>
      <c r="F8" s="141"/>
      <c r="G8" s="141"/>
      <c r="H8" s="143"/>
      <c r="I8" s="145"/>
      <c r="J8" s="145"/>
      <c r="K8" s="130"/>
      <c r="L8" s="136"/>
      <c r="M8" s="136"/>
      <c r="N8" s="136"/>
      <c r="O8" s="136"/>
      <c r="P8" s="130"/>
      <c r="Q8" s="133">
        <f>IF(A7="","",N7)</f>
      </c>
      <c r="R8" s="134"/>
      <c r="S8" s="133">
        <f>IF(A7="","",IF(F7=AK$6,(K7+O7)/(K7+O7),IF(F7=AJ$6,K7+O7,((K7+O7)*P7)/(K7+O7+P7))))</f>
      </c>
      <c r="T8" s="134"/>
      <c r="U8" s="136"/>
      <c r="V8" s="130"/>
      <c r="W8" s="132"/>
      <c r="Y8" s="39" t="s">
        <v>45</v>
      </c>
      <c r="Z8" s="39" t="s">
        <v>183</v>
      </c>
      <c r="AA8" s="41"/>
      <c r="AB8" s="41">
        <v>12.5</v>
      </c>
      <c r="AD8" s="75">
        <f>IF(H7="","",IF(V7&gt;50,62,IF(V7&gt;42,50,IF(V7&gt;35,42,IF(V7&gt;30,35,IF(V7&gt;25,30,IF(V7&gt;22,25,IF(V7&gt;18,22,""))))))))</f>
      </c>
      <c r="AF8" s="70"/>
      <c r="AG8" s="109"/>
      <c r="AH8" s="113"/>
      <c r="AI8" s="109"/>
      <c r="AJ8" s="110"/>
      <c r="AK8" s="112"/>
      <c r="AL8" s="121"/>
      <c r="AM8" s="123"/>
      <c r="AN8" s="123"/>
      <c r="AO8" s="121"/>
      <c r="AP8" s="123"/>
      <c r="AQ8" s="123"/>
      <c r="AR8" s="123"/>
      <c r="AS8" s="123"/>
      <c r="AT8" s="128"/>
      <c r="AU8" s="121"/>
      <c r="AV8" s="123"/>
      <c r="AW8" s="123"/>
      <c r="AX8" s="123"/>
      <c r="AY8" s="123"/>
      <c r="AZ8" s="128"/>
      <c r="BA8" s="61">
        <v>20</v>
      </c>
      <c r="BB8" s="53">
        <v>1.62</v>
      </c>
      <c r="BC8" s="41">
        <v>0.69</v>
      </c>
      <c r="BD8" s="41">
        <v>1.22</v>
      </c>
      <c r="BE8" s="41">
        <v>0.93</v>
      </c>
      <c r="BF8" s="41">
        <v>2.1</v>
      </c>
      <c r="BG8" s="48">
        <v>1.36</v>
      </c>
      <c r="BH8" s="53">
        <v>1.48</v>
      </c>
      <c r="BI8" s="41">
        <v>0.69</v>
      </c>
      <c r="BJ8" s="41">
        <v>1.17</v>
      </c>
      <c r="BK8" s="41">
        <v>0.91</v>
      </c>
      <c r="BL8" s="41">
        <v>1.89</v>
      </c>
      <c r="BM8" s="48">
        <v>1.36</v>
      </c>
    </row>
    <row r="9" spans="1:65" s="15" customFormat="1" ht="10.5" customHeight="1">
      <c r="A9" s="146"/>
      <c r="B9" s="148"/>
      <c r="C9" s="140"/>
      <c r="D9" s="150"/>
      <c r="E9" s="144">
        <f>IF(A9="","",SQRT(3)*C9*D9*1000)</f>
      </c>
      <c r="F9" s="140"/>
      <c r="G9" s="140"/>
      <c r="H9" s="142"/>
      <c r="I9" s="144">
        <f>IF(H9="","",H9)</f>
      </c>
      <c r="J9" s="144">
        <f>IF(H9="","",210)</f>
      </c>
      <c r="K9" s="129">
        <f>IF(A9="","",I9/E9*100)</f>
      </c>
      <c r="L9" s="135">
        <f>IF(ISERROR(INDEX($AG9:$AH9,MATCH($E$3,$AG$6:$AH$6,0)))=TRUE,"",INDEX($AG9:$AH9,MATCH($E$3,$AG$6:$AH$6,0)))</f>
      </c>
      <c r="M9" s="135">
        <f>IF(ISERROR(INDEX($AG53:$AH53,MATCH($E$3,$AG$50:$AH$50,0)))=TRUE,"",INDEX($AG53:$AH53,MATCH($E$3,$AG$50:$AH$50,0)))</f>
      </c>
      <c r="N9" s="135">
        <f>IF(F9="","",I9/H9*L9)</f>
      </c>
      <c r="O9" s="135">
        <f>IF(F9="","",I9/H9*M9)</f>
      </c>
      <c r="P9" s="129">
        <f>IF(F9=AI$6,25*(I9/H9),"")</f>
      </c>
      <c r="Q9" s="137">
        <f>IF(G9="","",ROUND(SQRT(Q10^2+S10^2),2))</f>
      </c>
      <c r="R9" s="138"/>
      <c r="S9" s="138"/>
      <c r="T9" s="139"/>
      <c r="U9" s="135">
        <f>IF(Q9="","",Q9)</f>
      </c>
      <c r="V9" s="129">
        <f>IF(A9="","",IF(F9=AJ$6,(I9*100)/(J9*U9),(I9*100)/(SQRT(3)*J9*U9)))</f>
      </c>
      <c r="W9" s="131">
        <f>MAX(AD9:AD10)</f>
        <v>0</v>
      </c>
      <c r="Y9" s="39" t="s">
        <v>41</v>
      </c>
      <c r="Z9" s="39" t="s">
        <v>184</v>
      </c>
      <c r="AA9" s="41"/>
      <c r="AB9" s="41">
        <v>20</v>
      </c>
      <c r="AD9" s="75">
        <f>IF(H9="","",IF(V9&gt;14,18,IF(V9&gt;10,14,IF(V9&gt;7.5,10,IF(V9&gt;5,7.5,IF(V9&gt;2.5,5,IF(V9&gt;0,2.5,"")))))))</f>
      </c>
      <c r="AF9" s="70"/>
      <c r="AG9" s="108">
        <f>IF(ISERROR(INDEX($AI9:$AK9,MATCH($F9,$AI$6:$AK$6,0)))=TRUE,"",INDEX($AI9:$AK9,MATCH($F9,$AI$6:$AK$6,0)))</f>
      </c>
      <c r="AH9" s="112">
        <f>IF(ISERROR(INDEX($AL9:$AN9,MATCH($F9,$AL$6:$AN$6,0)))=TRUE,"",INDEX($AL9:$AN9,MATCH($F9,$AL$6:$AN$6,0)))</f>
      </c>
      <c r="AI9" s="108">
        <f>IF(ISERROR(INDEX($AO9:$AP9,MATCH($G9,$AO$6:$AP$6,0)))=TRUE,"",INDEX($AO9:$AP9,MATCH($G9,$AO$6:$AP$6,0)))</f>
      </c>
      <c r="AJ9" s="110">
        <f>IF(ISERROR(INDEX($AQ9:$AR9,MATCH($G9,$AQ$6:$AR$6,0)))=TRUE,"",INDEX($AQ9:$AR9,MATCH($G9,$AQ$6:$AR$6,0)))</f>
      </c>
      <c r="AK9" s="112">
        <f>IF(ISERROR(INDEX($AS9:$AT9,MATCH($G9,$AS$6:$AT$6,0)))=TRUE,"",INDEX($AS9:$AT9,MATCH($G9,$AS$6:$AT$6,0)))</f>
      </c>
      <c r="AL9" s="120">
        <f>IF(ISERROR(INDEX($AU9:$AV9,MATCH($G9,$AU$6:$AV$6,0)))=TRUE,"",INDEX($AU9:$AV9,MATCH($G9,$AU$6:$AV$6,0)))</f>
      </c>
      <c r="AM9" s="122">
        <f>IF(ISERROR(INDEX($AW9:$AX9,MATCH($G9,$AW$6:$AX$6,0)))=TRUE,"",INDEX($AW9:$AX9,MATCH($G9,$AW$6:$AX$6,0)))</f>
      </c>
      <c r="AN9" s="122">
        <f>IF(ISERROR(INDEX($AY9:$AZ9,MATCH($G9,$AY$6:$AZ$6,0)))=TRUE,"",INDEX($AY9:$AZ9,MATCH($G9,$AY$6:$AZ$6,0)))</f>
      </c>
      <c r="AO9" s="120">
        <f aca="true" t="shared" si="1" ref="AO9:AZ9">IF(ISERROR(INDEX(BB$7:BB$16,MATCH($H9,$BA$7:$BA$16,0)))=TRUE,"",INDEX(BB$7:BB$16,MATCH($H9,$BA$7:$BA$16,0)))</f>
      </c>
      <c r="AP9" s="122">
        <f t="shared" si="1"/>
      </c>
      <c r="AQ9" s="122">
        <f t="shared" si="1"/>
      </c>
      <c r="AR9" s="122">
        <f t="shared" si="1"/>
      </c>
      <c r="AS9" s="122">
        <f t="shared" si="1"/>
      </c>
      <c r="AT9" s="126">
        <f t="shared" si="1"/>
      </c>
      <c r="AU9" s="120">
        <f t="shared" si="1"/>
      </c>
      <c r="AV9" s="122">
        <f t="shared" si="1"/>
      </c>
      <c r="AW9" s="122">
        <f t="shared" si="1"/>
      </c>
      <c r="AX9" s="122">
        <f t="shared" si="1"/>
      </c>
      <c r="AY9" s="122">
        <f t="shared" si="1"/>
      </c>
      <c r="AZ9" s="126">
        <f t="shared" si="1"/>
      </c>
      <c r="BA9" s="61">
        <v>30</v>
      </c>
      <c r="BB9" s="53">
        <v>1.46</v>
      </c>
      <c r="BC9" s="41">
        <v>1</v>
      </c>
      <c r="BD9" s="41">
        <v>1.19</v>
      </c>
      <c r="BE9" s="41">
        <v>0.58</v>
      </c>
      <c r="BF9" s="41">
        <v>1.6</v>
      </c>
      <c r="BG9" s="48">
        <v>1.01</v>
      </c>
      <c r="BH9" s="53">
        <v>1.37</v>
      </c>
      <c r="BI9" s="41">
        <v>0.98</v>
      </c>
      <c r="BJ9" s="41">
        <v>1.13</v>
      </c>
      <c r="BK9" s="41">
        <v>0.58</v>
      </c>
      <c r="BL9" s="41">
        <v>1.65</v>
      </c>
      <c r="BM9" s="48">
        <v>1.01</v>
      </c>
    </row>
    <row r="10" spans="1:65" s="15" customFormat="1" ht="10.5" customHeight="1">
      <c r="A10" s="147"/>
      <c r="B10" s="149"/>
      <c r="C10" s="141"/>
      <c r="D10" s="151"/>
      <c r="E10" s="145"/>
      <c r="F10" s="141"/>
      <c r="G10" s="141"/>
      <c r="H10" s="143"/>
      <c r="I10" s="145"/>
      <c r="J10" s="145"/>
      <c r="K10" s="130"/>
      <c r="L10" s="136"/>
      <c r="M10" s="136"/>
      <c r="N10" s="136"/>
      <c r="O10" s="136"/>
      <c r="P10" s="130"/>
      <c r="Q10" s="133">
        <f>IF(A9="","",N9)</f>
      </c>
      <c r="R10" s="134"/>
      <c r="S10" s="133">
        <f>IF(A9="","",IF(F9=AK$6,(K9+O9)/(K9+O9),IF(F9=AJ$6,K9+O9,((K9+O9)*P9)/(K9+O9+P9))))</f>
      </c>
      <c r="T10" s="134"/>
      <c r="U10" s="136"/>
      <c r="V10" s="130"/>
      <c r="W10" s="132"/>
      <c r="Y10" s="39" t="s">
        <v>42</v>
      </c>
      <c r="Z10" s="39" t="s">
        <v>185</v>
      </c>
      <c r="AA10" s="41"/>
      <c r="AB10" s="41">
        <v>25</v>
      </c>
      <c r="AD10" s="75">
        <f>IF(H9="","",IF(V9&gt;50,62,IF(V9&gt;42,50,IF(V9&gt;35,42,IF(V9&gt;30,35,IF(V9&gt;25,30,IF(V9&gt;22,25,IF(V9&gt;18,22,""))))))))</f>
      </c>
      <c r="AF10" s="70"/>
      <c r="AG10" s="109"/>
      <c r="AH10" s="113"/>
      <c r="AI10" s="108"/>
      <c r="AJ10" s="110"/>
      <c r="AK10" s="112"/>
      <c r="AL10" s="121"/>
      <c r="AM10" s="123"/>
      <c r="AN10" s="123"/>
      <c r="AO10" s="121"/>
      <c r="AP10" s="123"/>
      <c r="AQ10" s="123"/>
      <c r="AR10" s="123"/>
      <c r="AS10" s="123"/>
      <c r="AT10" s="128"/>
      <c r="AU10" s="121"/>
      <c r="AV10" s="123"/>
      <c r="AW10" s="123"/>
      <c r="AX10" s="123"/>
      <c r="AY10" s="123"/>
      <c r="AZ10" s="128"/>
      <c r="BA10" s="61">
        <v>50</v>
      </c>
      <c r="BB10" s="53">
        <v>1.4</v>
      </c>
      <c r="BC10" s="41">
        <v>1.63</v>
      </c>
      <c r="BD10" s="41">
        <v>1.29</v>
      </c>
      <c r="BE10" s="41">
        <v>1.01</v>
      </c>
      <c r="BF10" s="41">
        <v>1.7</v>
      </c>
      <c r="BG10" s="48">
        <v>0.91</v>
      </c>
      <c r="BH10" s="53">
        <v>1.33</v>
      </c>
      <c r="BI10" s="41">
        <v>1.59</v>
      </c>
      <c r="BJ10" s="41">
        <v>1.29</v>
      </c>
      <c r="BK10" s="41">
        <v>1</v>
      </c>
      <c r="BL10" s="41">
        <v>1.68</v>
      </c>
      <c r="BM10" s="48">
        <v>0.84</v>
      </c>
    </row>
    <row r="11" spans="1:65" s="15" customFormat="1" ht="10.5" customHeight="1">
      <c r="A11" s="146"/>
      <c r="B11" s="148"/>
      <c r="C11" s="140"/>
      <c r="D11" s="150"/>
      <c r="E11" s="144">
        <f>IF(A11="","",SQRT(3)*C11*D11*1000)</f>
      </c>
      <c r="F11" s="140"/>
      <c r="G11" s="140"/>
      <c r="H11" s="142"/>
      <c r="I11" s="144">
        <f>IF(H11="","",H11)</f>
      </c>
      <c r="J11" s="144">
        <f>IF(H11="","",210)</f>
      </c>
      <c r="K11" s="129">
        <f>IF(A11="","",I11/E11*100)</f>
      </c>
      <c r="L11" s="135">
        <f>IF(ISERROR(INDEX($AG11:$AH11,MATCH($E$3,$AG$6:$AH$6,0)))=TRUE,"",INDEX($AG11:$AH11,MATCH($E$3,$AG$6:$AH$6,0)))</f>
      </c>
      <c r="M11" s="135">
        <f>IF(ISERROR(INDEX($AG55:$AH55,MATCH($E$3,$AG$50:$AH$50,0)))=TRUE,"",INDEX($AG55:$AH55,MATCH($E$3,$AG$50:$AH$50,0)))</f>
      </c>
      <c r="N11" s="135">
        <f>IF(F11="","",I11/H11*L11)</f>
      </c>
      <c r="O11" s="135">
        <f>IF(F11="","",I11/H11*M11)</f>
      </c>
      <c r="P11" s="129">
        <f>IF(F11=AI$6,25*(I11/H11),"")</f>
      </c>
      <c r="Q11" s="137">
        <f>IF(G11="","",ROUND(SQRT(Q12^2+S12^2),2))</f>
      </c>
      <c r="R11" s="138"/>
      <c r="S11" s="138"/>
      <c r="T11" s="139"/>
      <c r="U11" s="135">
        <f>IF(Q11="","",Q11)</f>
      </c>
      <c r="V11" s="129">
        <f>IF(A11="","",IF(F11=AJ$6,(I11*100)/(J11*U11),(I11*100)/(SQRT(3)*J11*U11)))</f>
      </c>
      <c r="W11" s="131">
        <f>MAX(AD11:AD12)</f>
        <v>0</v>
      </c>
      <c r="Y11" s="39" t="s">
        <v>64</v>
      </c>
      <c r="AB11" s="41">
        <v>31.5</v>
      </c>
      <c r="AD11" s="75">
        <f>IF(H11="","",IF(V11&gt;14,18,IF(V11&gt;10,14,IF(V11&gt;7.5,10,IF(V11&gt;5,7.5,IF(V11&gt;2.5,5,IF(V11&gt;0,2.5,"")))))))</f>
      </c>
      <c r="AF11" s="70"/>
      <c r="AG11" s="108">
        <f>IF(ISERROR(INDEX($AI11:$AK11,MATCH($F11,$AI$6:$AK$6,0)))=TRUE,"",INDEX($AI11:$AK11,MATCH($F11,$AI$6:$AK$6,0)))</f>
      </c>
      <c r="AH11" s="112">
        <f>IF(ISERROR(INDEX($AL11:$AN11,MATCH($F11,$AL$6:$AN$6,0)))=TRUE,"",INDEX($AL11:$AN11,MATCH($F11,$AL$6:$AN$6,0)))</f>
      </c>
      <c r="AI11" s="108">
        <f>IF(ISERROR(INDEX($AO11:$AP11,MATCH($G11,$AO$6:$AP$6,0)))=TRUE,"",INDEX($AO11:$AP11,MATCH($G11,$AO$6:$AP$6,0)))</f>
      </c>
      <c r="AJ11" s="110">
        <f>IF(ISERROR(INDEX($AQ11:$AR11,MATCH($G11,$AQ$6:$AR$6,0)))=TRUE,"",INDEX($AQ11:$AR11,MATCH($G11,$AQ$6:$AR$6,0)))</f>
      </c>
      <c r="AK11" s="112">
        <f>IF(ISERROR(INDEX($AS11:$AT11,MATCH($G11,$AS$6:$AT$6,0)))=TRUE,"",INDEX($AS11:$AT11,MATCH($G11,$AS$6:$AT$6,0)))</f>
      </c>
      <c r="AL11" s="120">
        <f>IF(ISERROR(INDEX($AU11:$AV11,MATCH($G11,$AU$6:$AV$6,0)))=TRUE,"",INDEX($AU11:$AV11,MATCH($G11,$AU$6:$AV$6,0)))</f>
      </c>
      <c r="AM11" s="122">
        <f>IF(ISERROR(INDEX($AW11:$AX11,MATCH($G11,$AW$6:$AX$6,0)))=TRUE,"",INDEX($AW11:$AX11,MATCH($G11,$AW$6:$AX$6,0)))</f>
      </c>
      <c r="AN11" s="122">
        <f>IF(ISERROR(INDEX($AY11:$AZ11,MATCH($G11,$AY$6:$AZ$6,0)))=TRUE,"",INDEX($AY11:$AZ11,MATCH($G11,$AY$6:$AZ$6,0)))</f>
      </c>
      <c r="AO11" s="120">
        <f aca="true" t="shared" si="2" ref="AO11:AZ11">IF(ISERROR(INDEX(BB$7:BB$16,MATCH($H11,$BA$7:$BA$16,0)))=TRUE,"",INDEX(BB$7:BB$16,MATCH($H11,$BA$7:$BA$16,0)))</f>
      </c>
      <c r="AP11" s="122">
        <f t="shared" si="2"/>
      </c>
      <c r="AQ11" s="122">
        <f t="shared" si="2"/>
      </c>
      <c r="AR11" s="122">
        <f t="shared" si="2"/>
      </c>
      <c r="AS11" s="122">
        <f t="shared" si="2"/>
      </c>
      <c r="AT11" s="126">
        <f t="shared" si="2"/>
      </c>
      <c r="AU11" s="120">
        <f t="shared" si="2"/>
      </c>
      <c r="AV11" s="122">
        <f t="shared" si="2"/>
      </c>
      <c r="AW11" s="122">
        <f t="shared" si="2"/>
      </c>
      <c r="AX11" s="122">
        <f t="shared" si="2"/>
      </c>
      <c r="AY11" s="122">
        <f t="shared" si="2"/>
      </c>
      <c r="AZ11" s="126">
        <f t="shared" si="2"/>
      </c>
      <c r="BA11" s="61">
        <v>75</v>
      </c>
      <c r="BB11" s="53">
        <v>1.1</v>
      </c>
      <c r="BC11" s="41">
        <v>0.79</v>
      </c>
      <c r="BD11" s="41">
        <v>1</v>
      </c>
      <c r="BE11" s="41">
        <v>1.08</v>
      </c>
      <c r="BF11" s="41">
        <v>1.5</v>
      </c>
      <c r="BG11" s="48">
        <v>0.85</v>
      </c>
      <c r="BH11" s="53">
        <v>1.05</v>
      </c>
      <c r="BI11" s="41">
        <v>1.2</v>
      </c>
      <c r="BJ11" s="41">
        <v>0.96</v>
      </c>
      <c r="BK11" s="41">
        <v>1.05</v>
      </c>
      <c r="BL11" s="41">
        <v>1.39</v>
      </c>
      <c r="BM11" s="48">
        <v>0.79</v>
      </c>
    </row>
    <row r="12" spans="1:65" s="15" customFormat="1" ht="10.5" customHeight="1">
      <c r="A12" s="147"/>
      <c r="B12" s="149"/>
      <c r="C12" s="141"/>
      <c r="D12" s="151"/>
      <c r="E12" s="145"/>
      <c r="F12" s="141"/>
      <c r="G12" s="141"/>
      <c r="H12" s="143"/>
      <c r="I12" s="145"/>
      <c r="J12" s="145"/>
      <c r="K12" s="130"/>
      <c r="L12" s="136"/>
      <c r="M12" s="136"/>
      <c r="N12" s="136"/>
      <c r="O12" s="136"/>
      <c r="P12" s="130"/>
      <c r="Q12" s="133">
        <f>IF(A11="","",N11)</f>
      </c>
      <c r="R12" s="134"/>
      <c r="S12" s="133">
        <f>IF(A11="","",IF(F11=AK$6,(K11+O11)/(K11+O11),IF(F11=AJ$6,K11+O11,((K11+O11)*P11)/(K11+O11+P11))))</f>
      </c>
      <c r="T12" s="134"/>
      <c r="U12" s="136"/>
      <c r="V12" s="130"/>
      <c r="W12" s="132"/>
      <c r="Y12" s="39" t="s">
        <v>65</v>
      </c>
      <c r="AB12" s="41">
        <v>40</v>
      </c>
      <c r="AD12" s="75">
        <f>IF(H11="","",IF(V11&gt;50,62,IF(V11&gt;42,50,IF(V11&gt;35,42,IF(V11&gt;30,35,IF(V11&gt;25,30,IF(V11&gt;22,25,IF(V11&gt;18,22,""))))))))</f>
      </c>
      <c r="AF12" s="70"/>
      <c r="AG12" s="109"/>
      <c r="AH12" s="113"/>
      <c r="AI12" s="108"/>
      <c r="AJ12" s="110"/>
      <c r="AK12" s="112"/>
      <c r="AL12" s="121"/>
      <c r="AM12" s="123"/>
      <c r="AN12" s="123"/>
      <c r="AO12" s="121"/>
      <c r="AP12" s="123"/>
      <c r="AQ12" s="123"/>
      <c r="AR12" s="123"/>
      <c r="AS12" s="123"/>
      <c r="AT12" s="128"/>
      <c r="AU12" s="121"/>
      <c r="AV12" s="123"/>
      <c r="AW12" s="123"/>
      <c r="AX12" s="123"/>
      <c r="AY12" s="123"/>
      <c r="AZ12" s="128"/>
      <c r="BA12" s="61">
        <v>100</v>
      </c>
      <c r="BB12" s="53">
        <v>0.96</v>
      </c>
      <c r="BC12" s="41">
        <v>1.26</v>
      </c>
      <c r="BD12" s="41">
        <v>1</v>
      </c>
      <c r="BE12" s="41">
        <v>1.04</v>
      </c>
      <c r="BF12" s="41">
        <v>1.2</v>
      </c>
      <c r="BG12" s="48">
        <v>0.81</v>
      </c>
      <c r="BH12" s="53">
        <v>0.91</v>
      </c>
      <c r="BI12" s="41">
        <v>1.23</v>
      </c>
      <c r="BJ12" s="41">
        <v>0.97</v>
      </c>
      <c r="BK12" s="41">
        <v>1.03</v>
      </c>
      <c r="BL12" s="41">
        <v>1.15</v>
      </c>
      <c r="BM12" s="48">
        <v>0.74</v>
      </c>
    </row>
    <row r="13" spans="1:65" s="15" customFormat="1" ht="10.5" customHeight="1">
      <c r="A13" s="146"/>
      <c r="B13" s="148"/>
      <c r="C13" s="140"/>
      <c r="D13" s="150"/>
      <c r="E13" s="144">
        <f>IF(A13="","",SQRT(3)*C13*D13*1000)</f>
      </c>
      <c r="F13" s="140"/>
      <c r="G13" s="140"/>
      <c r="H13" s="142"/>
      <c r="I13" s="144">
        <f>IF(H13="","",H13)</f>
      </c>
      <c r="J13" s="144">
        <f>IF(H13="","",210)</f>
      </c>
      <c r="K13" s="129">
        <f>IF(A13="","",I13/E13*100)</f>
      </c>
      <c r="L13" s="135">
        <f>IF(ISERROR(INDEX($AG13:$AH13,MATCH($E$3,$AG$6:$AH$6,0)))=TRUE,"",INDEX($AG13:$AH13,MATCH($E$3,$AG$6:$AH$6,0)))</f>
      </c>
      <c r="M13" s="135">
        <f>IF(ISERROR(INDEX($AG57:$AH57,MATCH($E$3,$AG$50:$AH$50,0)))=TRUE,"",INDEX($AG57:$AH57,MATCH($E$3,$AG$50:$AH$50,0)))</f>
      </c>
      <c r="N13" s="135">
        <f>IF(F13="","",I13/H13*L13)</f>
      </c>
      <c r="O13" s="135">
        <f>IF(F13="","",I13/H13*M13)</f>
      </c>
      <c r="P13" s="129">
        <f>IF(F13=AI$6,25*(I13/H13),"")</f>
      </c>
      <c r="Q13" s="137">
        <f>IF(G13="","",ROUND(SQRT(Q14^2+S14^2),2))</f>
      </c>
      <c r="R13" s="138"/>
      <c r="S13" s="138"/>
      <c r="T13" s="139"/>
      <c r="U13" s="135">
        <f>IF(Q13="","",Q13)</f>
      </c>
      <c r="V13" s="129">
        <f>IF(A13="","",IF(F13=AJ$6,(I13*100)/(J13*U13),(I13*100)/(SQRT(3)*J13*U13)))</f>
      </c>
      <c r="W13" s="131">
        <f>MAX(AD13:AD14)</f>
        <v>0</v>
      </c>
      <c r="Y13" s="39" t="s">
        <v>66</v>
      </c>
      <c r="AD13" s="75">
        <f>IF(H13="","",IF(V13&gt;14,18,IF(V13&gt;10,14,IF(V13&gt;7.5,10,IF(V13&gt;5,7.5,IF(V13&gt;2.5,5,IF(V13&gt;0,2.5,"")))))))</f>
      </c>
      <c r="AF13" s="70"/>
      <c r="AG13" s="108">
        <f>IF(ISERROR(INDEX($AI13:$AK13,MATCH($F13,$AI$6:$AK$6,0)))=TRUE,"",INDEX($AI13:$AK13,MATCH($F13,$AI$6:$AK$6,0)))</f>
      </c>
      <c r="AH13" s="112">
        <f>IF(ISERROR(INDEX($AL13:$AN13,MATCH($F13,$AL$6:$AN$6,0)))=TRUE,"",INDEX($AL13:$AN13,MATCH($F13,$AL$6:$AN$6,0)))</f>
      </c>
      <c r="AI13" s="108">
        <f>IF(ISERROR(INDEX($AO13:$AP13,MATCH($G13,$AO$6:$AP$6,0)))=TRUE,"",INDEX($AO13:$AP13,MATCH($G13,$AO$6:$AP$6,0)))</f>
      </c>
      <c r="AJ13" s="110">
        <f>IF(ISERROR(INDEX($AQ13:$AR13,MATCH($G13,$AQ$6:$AR$6,0)))=TRUE,"",INDEX($AQ13:$AR13,MATCH($G13,$AQ$6:$AR$6,0)))</f>
      </c>
      <c r="AK13" s="112">
        <f>IF(ISERROR(INDEX($AS13:$AT13,MATCH($G13,$AS$6:$AT$6,0)))=TRUE,"",INDEX($AS13:$AT13,MATCH($G13,$AS$6:$AT$6,0)))</f>
      </c>
      <c r="AL13" s="120">
        <f>IF(ISERROR(INDEX($AU13:$AV13,MATCH($G13,$AU$6:$AV$6,0)))=TRUE,"",INDEX($AU13:$AV13,MATCH($G13,$AU$6:$AV$6,0)))</f>
      </c>
      <c r="AM13" s="122">
        <f>IF(ISERROR(INDEX($AW13:$AX13,MATCH($G13,$AW$6:$AX$6,0)))=TRUE,"",INDEX($AW13:$AX13,MATCH($G13,$AW$6:$AX$6,0)))</f>
      </c>
      <c r="AN13" s="122">
        <f>IF(ISERROR(INDEX($AY13:$AZ13,MATCH($G13,$AY$6:$AZ$6,0)))=TRUE,"",INDEX($AY13:$AZ13,MATCH($G13,$AY$6:$AZ$6,0)))</f>
      </c>
      <c r="AO13" s="120">
        <f aca="true" t="shared" si="3" ref="AO13:AZ13">IF(ISERROR(INDEX(BB$7:BB$16,MATCH($H13,$BA$7:$BA$16,0)))=TRUE,"",INDEX(BB$7:BB$16,MATCH($H13,$BA$7:$BA$16,0)))</f>
      </c>
      <c r="AP13" s="122">
        <f t="shared" si="3"/>
      </c>
      <c r="AQ13" s="122">
        <f t="shared" si="3"/>
      </c>
      <c r="AR13" s="122">
        <f t="shared" si="3"/>
      </c>
      <c r="AS13" s="122">
        <f t="shared" si="3"/>
      </c>
      <c r="AT13" s="126">
        <f t="shared" si="3"/>
      </c>
      <c r="AU13" s="120">
        <f t="shared" si="3"/>
      </c>
      <c r="AV13" s="122">
        <f t="shared" si="3"/>
      </c>
      <c r="AW13" s="122">
        <f t="shared" si="3"/>
      </c>
      <c r="AX13" s="122">
        <f t="shared" si="3"/>
      </c>
      <c r="AY13" s="122">
        <f t="shared" si="3"/>
      </c>
      <c r="AZ13" s="126">
        <f t="shared" si="3"/>
      </c>
      <c r="BA13" s="61">
        <v>150</v>
      </c>
      <c r="BB13" s="53">
        <v>0.86</v>
      </c>
      <c r="BC13" s="41">
        <v>1.12</v>
      </c>
      <c r="BD13" s="41">
        <v>0.93</v>
      </c>
      <c r="BE13" s="41">
        <v>0.94</v>
      </c>
      <c r="BF13" s="41">
        <v>1.4</v>
      </c>
      <c r="BG13" s="48">
        <v>0.74</v>
      </c>
      <c r="BH13" s="53">
        <v>0.92</v>
      </c>
      <c r="BI13" s="41">
        <v>1.09</v>
      </c>
      <c r="BJ13" s="41">
        <v>0.98</v>
      </c>
      <c r="BK13" s="41">
        <v>0.93</v>
      </c>
      <c r="BL13" s="41">
        <v>1.07</v>
      </c>
      <c r="BM13" s="48">
        <v>0.74</v>
      </c>
    </row>
    <row r="14" spans="1:65" s="15" customFormat="1" ht="10.5" customHeight="1">
      <c r="A14" s="147"/>
      <c r="B14" s="149"/>
      <c r="C14" s="141"/>
      <c r="D14" s="151"/>
      <c r="E14" s="145"/>
      <c r="F14" s="141"/>
      <c r="G14" s="141"/>
      <c r="H14" s="143"/>
      <c r="I14" s="145"/>
      <c r="J14" s="145"/>
      <c r="K14" s="130"/>
      <c r="L14" s="136"/>
      <c r="M14" s="136"/>
      <c r="N14" s="136"/>
      <c r="O14" s="136"/>
      <c r="P14" s="130"/>
      <c r="Q14" s="133">
        <f>IF(A13="","",N13)</f>
      </c>
      <c r="R14" s="134"/>
      <c r="S14" s="133">
        <f>IF(A13="","",IF(F13=AK$6,(K13+O13)/(K13+O13),IF(F13=AJ$6,K13+O13,((K13+O13)*P13)/(K13+O13+P13))))</f>
      </c>
      <c r="T14" s="134"/>
      <c r="U14" s="136"/>
      <c r="V14" s="130"/>
      <c r="W14" s="132"/>
      <c r="Y14" s="39" t="s">
        <v>67</v>
      </c>
      <c r="AD14" s="75">
        <f>IF(H13="","",IF(V13&gt;50,62,IF(V13&gt;42,50,IF(V13&gt;35,42,IF(V13&gt;30,35,IF(V13&gt;25,30,IF(V13&gt;22,25,IF(V13&gt;18,22,""))))))))</f>
      </c>
      <c r="AF14" s="70"/>
      <c r="AG14" s="109"/>
      <c r="AH14" s="113"/>
      <c r="AI14" s="108"/>
      <c r="AJ14" s="110"/>
      <c r="AK14" s="112"/>
      <c r="AL14" s="121"/>
      <c r="AM14" s="123"/>
      <c r="AN14" s="123"/>
      <c r="AO14" s="121"/>
      <c r="AP14" s="123"/>
      <c r="AQ14" s="123"/>
      <c r="AR14" s="123"/>
      <c r="AS14" s="123"/>
      <c r="AT14" s="128"/>
      <c r="AU14" s="121"/>
      <c r="AV14" s="123"/>
      <c r="AW14" s="123"/>
      <c r="AX14" s="123"/>
      <c r="AY14" s="123"/>
      <c r="AZ14" s="128"/>
      <c r="BA14" s="61">
        <v>200</v>
      </c>
      <c r="BB14" s="53">
        <v>0.82</v>
      </c>
      <c r="BC14" s="41">
        <v>0.97</v>
      </c>
      <c r="BD14" s="41">
        <v>0.82</v>
      </c>
      <c r="BE14" s="41">
        <v>0.71</v>
      </c>
      <c r="BF14" s="41">
        <v>1.4</v>
      </c>
      <c r="BG14" s="48">
        <v>0.49</v>
      </c>
      <c r="BH14" s="53">
        <v>0.84</v>
      </c>
      <c r="BI14" s="41">
        <v>0.95</v>
      </c>
      <c r="BJ14" s="41">
        <v>0.92</v>
      </c>
      <c r="BK14" s="41">
        <v>0.84</v>
      </c>
      <c r="BL14" s="41">
        <v>1.41</v>
      </c>
      <c r="BM14" s="48">
        <v>0.49</v>
      </c>
    </row>
    <row r="15" spans="1:65" s="15" customFormat="1" ht="10.5" customHeight="1">
      <c r="A15" s="146"/>
      <c r="B15" s="148"/>
      <c r="C15" s="140"/>
      <c r="D15" s="150"/>
      <c r="E15" s="144">
        <f>IF(A15="","",SQRT(3)*C15*D15*1000)</f>
      </c>
      <c r="F15" s="140"/>
      <c r="G15" s="140"/>
      <c r="H15" s="142"/>
      <c r="I15" s="144">
        <f>IF(H15="","",H15)</f>
      </c>
      <c r="J15" s="144">
        <f>IF(H15="","",210)</f>
      </c>
      <c r="K15" s="129">
        <f>IF(A15="","",I15/E15*100)</f>
      </c>
      <c r="L15" s="135">
        <f>IF(ISERROR(INDEX($AG15:$AH15,MATCH($E$3,$AG$6:$AH$6,0)))=TRUE,"",INDEX($AG15:$AH15,MATCH($E$3,$AG$6:$AH$6,0)))</f>
      </c>
      <c r="M15" s="135">
        <f>IF(ISERROR(INDEX($AG59:$AH59,MATCH($E$3,$AG$50:$AH$50,0)))=TRUE,"",INDEX($AG59:$AH59,MATCH($E$3,$AG$50:$AH$50,0)))</f>
      </c>
      <c r="N15" s="135">
        <f>IF(F15="","",I15/H15*L15)</f>
      </c>
      <c r="O15" s="135">
        <f>IF(F15="","",I15/H15*M15)</f>
      </c>
      <c r="P15" s="129">
        <f>IF(F15=AI$6,25*(I15/H15),"")</f>
      </c>
      <c r="Q15" s="137">
        <f>IF(G15="","",ROUND(SQRT(Q16^2+S16^2),2))</f>
      </c>
      <c r="R15" s="138"/>
      <c r="S15" s="138"/>
      <c r="T15" s="139"/>
      <c r="U15" s="135">
        <f>IF(Q15="","",Q15)</f>
      </c>
      <c r="V15" s="129">
        <f>IF(A15="","",IF(F15=AJ$6,(I15*100)/(J15*U15),(I15*100)/(SQRT(3)*J15*U15)))</f>
      </c>
      <c r="W15" s="131">
        <f>MAX(AD15:AD16)</f>
        <v>0</v>
      </c>
      <c r="Y15" s="39" t="s">
        <v>68</v>
      </c>
      <c r="AD15" s="75">
        <f>IF(H15="","",IF(V15&gt;14,18,IF(V15&gt;10,14,IF(V15&gt;7.5,10,IF(V15&gt;5,7.5,IF(V15&gt;2.5,5,IF(V15&gt;0,2.5,"")))))))</f>
      </c>
      <c r="AF15" s="70"/>
      <c r="AG15" s="108">
        <f>IF(ISERROR(INDEX($AI15:$AK15,MATCH($F15,$AI$6:$AK$6,0)))=TRUE,"",INDEX($AI15:$AK15,MATCH($F15,$AI$6:$AK$6,0)))</f>
      </c>
      <c r="AH15" s="112">
        <f>IF(ISERROR(INDEX($AL15:$AN15,MATCH($F15,$AL$6:$AN$6,0)))=TRUE,"",INDEX($AL15:$AN15,MATCH($F15,$AL$6:$AN$6,0)))</f>
      </c>
      <c r="AI15" s="108">
        <f>IF(ISERROR(INDEX($AO15:$AP15,MATCH($G15,$AO$6:$AP$6,0)))=TRUE,"",INDEX($AO15:$AP15,MATCH($G15,$AO$6:$AP$6,0)))</f>
      </c>
      <c r="AJ15" s="110">
        <f>IF(ISERROR(INDEX($AQ15:$AR15,MATCH($G15,$AQ$6:$AR$6,0)))=TRUE,"",INDEX($AQ15:$AR15,MATCH($G15,$AQ$6:$AR$6,0)))</f>
      </c>
      <c r="AK15" s="112">
        <f>IF(ISERROR(INDEX($AS15:$AT15,MATCH($G15,$AS$6:$AT$6,0)))=TRUE,"",INDEX($AS15:$AT15,MATCH($G15,$AS$6:$AT$6,0)))</f>
      </c>
      <c r="AL15" s="120">
        <f>IF(ISERROR(INDEX($AU15:$AV15,MATCH($G15,$AU$6:$AV$6,0)))=TRUE,"",INDEX($AU15:$AV15,MATCH($G15,$AU$6:$AV$6,0)))</f>
      </c>
      <c r="AM15" s="122">
        <f>IF(ISERROR(INDEX($AW15:$AX15,MATCH($G15,$AW$6:$AX$6,0)))=TRUE,"",INDEX($AW15:$AX15,MATCH($G15,$AW$6:$AX$6,0)))</f>
      </c>
      <c r="AN15" s="122">
        <f>IF(ISERROR(INDEX($AY15:$AZ15,MATCH($G15,$AY$6:$AZ$6,0)))=TRUE,"",INDEX($AY15:$AZ15,MATCH($G15,$AY$6:$AZ$6,0)))</f>
      </c>
      <c r="AO15" s="120">
        <f aca="true" t="shared" si="4" ref="AO15:AZ15">IF(ISERROR(INDEX(BB$7:BB$16,MATCH($H15,$BA$7:$BA$16,0)))=TRUE,"",INDEX(BB$7:BB$16,MATCH($H15,$BA$7:$BA$16,0)))</f>
      </c>
      <c r="AP15" s="122">
        <f t="shared" si="4"/>
      </c>
      <c r="AQ15" s="122">
        <f t="shared" si="4"/>
      </c>
      <c r="AR15" s="122">
        <f t="shared" si="4"/>
      </c>
      <c r="AS15" s="122">
        <f t="shared" si="4"/>
      </c>
      <c r="AT15" s="126">
        <f t="shared" si="4"/>
      </c>
      <c r="AU15" s="120">
        <f t="shared" si="4"/>
      </c>
      <c r="AV15" s="122">
        <f t="shared" si="4"/>
      </c>
      <c r="AW15" s="122">
        <f t="shared" si="4"/>
      </c>
      <c r="AX15" s="122">
        <f t="shared" si="4"/>
      </c>
      <c r="AY15" s="122">
        <f t="shared" si="4"/>
      </c>
      <c r="AZ15" s="126">
        <f t="shared" si="4"/>
      </c>
      <c r="BA15" s="61">
        <v>300</v>
      </c>
      <c r="BB15" s="53">
        <v>0.72</v>
      </c>
      <c r="BC15" s="41">
        <v>0.76</v>
      </c>
      <c r="BD15" s="41">
        <v>0.78</v>
      </c>
      <c r="BE15" s="41">
        <v>0.69</v>
      </c>
      <c r="BF15" s="41"/>
      <c r="BG15" s="48"/>
      <c r="BH15" s="53">
        <v>0.73</v>
      </c>
      <c r="BI15" s="41">
        <v>0.71</v>
      </c>
      <c r="BJ15" s="41">
        <v>0.79</v>
      </c>
      <c r="BK15" s="41">
        <v>0.71</v>
      </c>
      <c r="BL15" s="41"/>
      <c r="BM15" s="48"/>
    </row>
    <row r="16" spans="1:65" s="15" customFormat="1" ht="10.5" customHeight="1" thickBot="1">
      <c r="A16" s="147"/>
      <c r="B16" s="149"/>
      <c r="C16" s="141"/>
      <c r="D16" s="151"/>
      <c r="E16" s="145"/>
      <c r="F16" s="141"/>
      <c r="G16" s="141"/>
      <c r="H16" s="143"/>
      <c r="I16" s="145"/>
      <c r="J16" s="145"/>
      <c r="K16" s="130"/>
      <c r="L16" s="136"/>
      <c r="M16" s="136"/>
      <c r="N16" s="136"/>
      <c r="O16" s="136"/>
      <c r="P16" s="130"/>
      <c r="Q16" s="133">
        <f>IF(A15="","",N15)</f>
      </c>
      <c r="R16" s="134"/>
      <c r="S16" s="133">
        <f>IF(A15="","",IF(F15=AK$6,(K15+O15)/(K15+O15),IF(F15=AJ$6,K15+O15,((K15+O15)*P15)/(K15+O15+P15))))</f>
      </c>
      <c r="T16" s="134"/>
      <c r="U16" s="136"/>
      <c r="V16" s="130"/>
      <c r="W16" s="132"/>
      <c r="Y16" s="39" t="s">
        <v>69</v>
      </c>
      <c r="AD16" s="75">
        <f>IF(H15="","",IF(V15&gt;50,62,IF(V15&gt;42,50,IF(V15&gt;35,42,IF(V15&gt;30,35,IF(V15&gt;25,30,IF(V15&gt;22,25,IF(V15&gt;18,22,""))))))))</f>
      </c>
      <c r="AF16" s="70"/>
      <c r="AG16" s="109"/>
      <c r="AH16" s="113"/>
      <c r="AI16" s="108"/>
      <c r="AJ16" s="110"/>
      <c r="AK16" s="112"/>
      <c r="AL16" s="121"/>
      <c r="AM16" s="123"/>
      <c r="AN16" s="123"/>
      <c r="AO16" s="121"/>
      <c r="AP16" s="123"/>
      <c r="AQ16" s="123"/>
      <c r="AR16" s="123"/>
      <c r="AS16" s="123"/>
      <c r="AT16" s="128"/>
      <c r="AU16" s="121"/>
      <c r="AV16" s="123"/>
      <c r="AW16" s="123"/>
      <c r="AX16" s="123"/>
      <c r="AY16" s="123"/>
      <c r="AZ16" s="128"/>
      <c r="BA16" s="62">
        <v>500</v>
      </c>
      <c r="BB16" s="54">
        <v>0.65</v>
      </c>
      <c r="BC16" s="49">
        <v>0.72</v>
      </c>
      <c r="BD16" s="49">
        <v>0.64</v>
      </c>
      <c r="BE16" s="49">
        <v>0.75</v>
      </c>
      <c r="BF16" s="49"/>
      <c r="BG16" s="50"/>
      <c r="BH16" s="54">
        <v>0.66</v>
      </c>
      <c r="BI16" s="49">
        <v>0.72</v>
      </c>
      <c r="BJ16" s="49">
        <v>0.63</v>
      </c>
      <c r="BK16" s="49">
        <v>0.79</v>
      </c>
      <c r="BL16" s="49"/>
      <c r="BM16" s="50"/>
    </row>
    <row r="17" spans="1:52" s="15" customFormat="1" ht="10.5" customHeight="1">
      <c r="A17" s="146"/>
      <c r="B17" s="148"/>
      <c r="C17" s="140"/>
      <c r="D17" s="150"/>
      <c r="E17" s="144">
        <f>IF(A17="","",SQRT(3)*C17*D17*1000)</f>
      </c>
      <c r="F17" s="140"/>
      <c r="G17" s="140"/>
      <c r="H17" s="142"/>
      <c r="I17" s="144">
        <f>IF(H17="","",H17)</f>
      </c>
      <c r="J17" s="144">
        <f>IF(H17="","",210)</f>
      </c>
      <c r="K17" s="129">
        <f>IF(A17="","",I17/E17*100)</f>
      </c>
      <c r="L17" s="135">
        <f>IF(ISERROR(INDEX($AG17:$AH17,MATCH($E$3,$AG$6:$AH$6,0)))=TRUE,"",INDEX($AG17:$AH17,MATCH($E$3,$AG$6:$AH$6,0)))</f>
      </c>
      <c r="M17" s="135">
        <f>IF(ISERROR(INDEX($AG61:$AH61,MATCH($E$3,$AG$50:$AH$50,0)))=TRUE,"",INDEX($AG61:$AH61,MATCH($E$3,$AG$50:$AH$50,0)))</f>
      </c>
      <c r="N17" s="135">
        <f>IF(F17="","",I17/H17*L17)</f>
      </c>
      <c r="O17" s="135">
        <f>IF(F17="","",I17/H17*M17)</f>
      </c>
      <c r="P17" s="129">
        <f>IF(F17=AI$6,25*(I17/H17),"")</f>
      </c>
      <c r="Q17" s="137">
        <f>IF(G17="","",ROUND(SQRT(Q18^2+S18^2),2))</f>
      </c>
      <c r="R17" s="138"/>
      <c r="S17" s="138"/>
      <c r="T17" s="139"/>
      <c r="U17" s="135">
        <f>IF(Q17="","",Q17)</f>
      </c>
      <c r="V17" s="129">
        <f>IF(A17="","",IF(F17=AJ$6,(I17*100)/(J17*U17),(I17*100)/(SQRT(3)*J17*U17)))</f>
      </c>
      <c r="W17" s="131">
        <f>MAX(AD17:AD18)</f>
        <v>0</v>
      </c>
      <c r="Y17" s="39" t="s">
        <v>70</v>
      </c>
      <c r="AD17" s="75">
        <f>IF(H17="","",IF(V17&gt;14,18,IF(V17&gt;10,14,IF(V17&gt;7.5,10,IF(V17&gt;5,7.5,IF(V17&gt;2.5,5,IF(V17&gt;0,2.5,"")))))))</f>
      </c>
      <c r="AF17" s="70"/>
      <c r="AG17" s="108">
        <f>IF(ISERROR(INDEX($AI17:$AK17,MATCH($F17,$AI$6:$AK$6,0)))=TRUE,"",INDEX($AI17:$AK17,MATCH($F17,$AI$6:$AK$6,0)))</f>
      </c>
      <c r="AH17" s="112">
        <f>IF(ISERROR(INDEX($AL17:$AN17,MATCH($F17,$AL$6:$AN$6,0)))=TRUE,"",INDEX($AL17:$AN17,MATCH($F17,$AL$6:$AN$6,0)))</f>
      </c>
      <c r="AI17" s="108">
        <f>IF(ISERROR(INDEX($AO17:$AP17,MATCH($G17,$AO$6:$AP$6,0)))=TRUE,"",INDEX($AO17:$AP17,MATCH($G17,$AO$6:$AP$6,0)))</f>
      </c>
      <c r="AJ17" s="110">
        <f>IF(ISERROR(INDEX($AQ17:$AR17,MATCH($G17,$AQ$6:$AR$6,0)))=TRUE,"",INDEX($AQ17:$AR17,MATCH($G17,$AQ$6:$AR$6,0)))</f>
      </c>
      <c r="AK17" s="112">
        <f>IF(ISERROR(INDEX($AS17:$AT17,MATCH($G17,$AS$6:$AT$6,0)))=TRUE,"",INDEX($AS17:$AT17,MATCH($G17,$AS$6:$AT$6,0)))</f>
      </c>
      <c r="AL17" s="120">
        <f>IF(ISERROR(INDEX($AU17:$AV17,MATCH($G17,$AU$6:$AV$6,0)))=TRUE,"",INDEX($AU17:$AV17,MATCH($G17,$AU$6:$AV$6,0)))</f>
      </c>
      <c r="AM17" s="122">
        <f>IF(ISERROR(INDEX($AW17:$AX17,MATCH($G17,$AW$6:$AX$6,0)))=TRUE,"",INDEX($AW17:$AX17,MATCH($G17,$AW$6:$AX$6,0)))</f>
      </c>
      <c r="AN17" s="122">
        <f>IF(ISERROR(INDEX($AY17:$AZ17,MATCH($G17,$AY$6:$AZ$6,0)))=TRUE,"",INDEX($AY17:$AZ17,MATCH($G17,$AY$6:$AZ$6,0)))</f>
      </c>
      <c r="AO17" s="120">
        <f aca="true" t="shared" si="5" ref="AO17:AZ17">IF(ISERROR(INDEX(BB$7:BB$16,MATCH($H17,$BA$7:$BA$16,0)))=TRUE,"",INDEX(BB$7:BB$16,MATCH($H17,$BA$7:$BA$16,0)))</f>
      </c>
      <c r="AP17" s="122">
        <f t="shared" si="5"/>
      </c>
      <c r="AQ17" s="122">
        <f t="shared" si="5"/>
      </c>
      <c r="AR17" s="122">
        <f t="shared" si="5"/>
      </c>
      <c r="AS17" s="122">
        <f t="shared" si="5"/>
      </c>
      <c r="AT17" s="126">
        <f t="shared" si="5"/>
      </c>
      <c r="AU17" s="120">
        <f t="shared" si="5"/>
      </c>
      <c r="AV17" s="122">
        <f t="shared" si="5"/>
      </c>
      <c r="AW17" s="122">
        <f t="shared" si="5"/>
      </c>
      <c r="AX17" s="122">
        <f t="shared" si="5"/>
      </c>
      <c r="AY17" s="122">
        <f t="shared" si="5"/>
      </c>
      <c r="AZ17" s="126">
        <f t="shared" si="5"/>
      </c>
    </row>
    <row r="18" spans="1:52" s="15" customFormat="1" ht="10.5" customHeight="1">
      <c r="A18" s="147"/>
      <c r="B18" s="149"/>
      <c r="C18" s="141"/>
      <c r="D18" s="151"/>
      <c r="E18" s="145"/>
      <c r="F18" s="141"/>
      <c r="G18" s="141"/>
      <c r="H18" s="143"/>
      <c r="I18" s="145"/>
      <c r="J18" s="145"/>
      <c r="K18" s="130"/>
      <c r="L18" s="136"/>
      <c r="M18" s="136"/>
      <c r="N18" s="136"/>
      <c r="O18" s="136"/>
      <c r="P18" s="130"/>
      <c r="Q18" s="133">
        <f>IF(A17="","",N17)</f>
      </c>
      <c r="R18" s="134"/>
      <c r="S18" s="133">
        <f>IF(A17="","",IF(F17=AK$6,(K17+O17)/(K17+O17),IF(F17=AJ$6,K17+O17,((K17+O17)*P17)/(K17+O17+P17))))</f>
      </c>
      <c r="T18" s="134"/>
      <c r="U18" s="136"/>
      <c r="V18" s="130"/>
      <c r="W18" s="132"/>
      <c r="Y18" s="39" t="s">
        <v>71</v>
      </c>
      <c r="AD18" s="75">
        <f>IF(H17="","",IF(V17&gt;50,62,IF(V17&gt;42,50,IF(V17&gt;35,42,IF(V17&gt;30,35,IF(V17&gt;25,30,IF(V17&gt;22,25,IF(V17&gt;18,22,""))))))))</f>
      </c>
      <c r="AF18" s="70"/>
      <c r="AG18" s="109"/>
      <c r="AH18" s="113"/>
      <c r="AI18" s="108"/>
      <c r="AJ18" s="110"/>
      <c r="AK18" s="112"/>
      <c r="AL18" s="121"/>
      <c r="AM18" s="123"/>
      <c r="AN18" s="123"/>
      <c r="AO18" s="121"/>
      <c r="AP18" s="123"/>
      <c r="AQ18" s="123"/>
      <c r="AR18" s="123"/>
      <c r="AS18" s="123"/>
      <c r="AT18" s="128"/>
      <c r="AU18" s="121"/>
      <c r="AV18" s="123"/>
      <c r="AW18" s="123"/>
      <c r="AX18" s="123"/>
      <c r="AY18" s="123"/>
      <c r="AZ18" s="128"/>
    </row>
    <row r="19" spans="1:52" s="15" customFormat="1" ht="10.5" customHeight="1">
      <c r="A19" s="146"/>
      <c r="B19" s="148"/>
      <c r="C19" s="140"/>
      <c r="D19" s="150"/>
      <c r="E19" s="144">
        <f>IF(A19="","",SQRT(3)*C19*D19*1000)</f>
      </c>
      <c r="F19" s="140"/>
      <c r="G19" s="140"/>
      <c r="H19" s="142"/>
      <c r="I19" s="144">
        <f>IF(H19="","",H19)</f>
      </c>
      <c r="J19" s="144">
        <f>IF(H19="","",210)</f>
      </c>
      <c r="K19" s="129">
        <f>IF(A19="","",I19/E19*100)</f>
      </c>
      <c r="L19" s="135">
        <f>IF(ISERROR(INDEX($AG19:$AH19,MATCH($E$3,$AG$6:$AH$6,0)))=TRUE,"",INDEX($AG19:$AH19,MATCH($E$3,$AG$6:$AH$6,0)))</f>
      </c>
      <c r="M19" s="135">
        <f>IF(ISERROR(INDEX($AG63:$AH63,MATCH($E$3,$AG$50:$AH$50,0)))=TRUE,"",INDEX($AG63:$AH63,MATCH($E$3,$AG$50:$AH$50,0)))</f>
      </c>
      <c r="N19" s="135">
        <f>IF(F19="","",I19/H19*L19)</f>
      </c>
      <c r="O19" s="135">
        <f>IF(F19="","",I19/H19*M19)</f>
      </c>
      <c r="P19" s="129">
        <f>IF(F19=AI$6,25*(I19/H19),"")</f>
      </c>
      <c r="Q19" s="137">
        <f>IF(G19="","",ROUND(SQRT(Q20^2+S20^2),2))</f>
      </c>
      <c r="R19" s="138"/>
      <c r="S19" s="138"/>
      <c r="T19" s="139"/>
      <c r="U19" s="135">
        <f>IF(Q19="","",Q19)</f>
      </c>
      <c r="V19" s="129">
        <f>IF(A19="","",IF(F19=AJ$6,(I19*100)/(J19*U19),(I19*100)/(SQRT(3)*J19*U19)))</f>
      </c>
      <c r="W19" s="131">
        <f>MAX(AD19:AD20)</f>
        <v>0</v>
      </c>
      <c r="Y19" s="39" t="s">
        <v>72</v>
      </c>
      <c r="AD19" s="75">
        <f>IF(H19="","",IF(V19&gt;14,18,IF(V19&gt;10,14,IF(V19&gt;7.5,10,IF(V19&gt;5,7.5,IF(V19&gt;2.5,5,IF(V19&gt;0,2.5,"")))))))</f>
      </c>
      <c r="AF19" s="70"/>
      <c r="AG19" s="108">
        <f>IF(ISERROR(INDEX($AI19:$AK19,MATCH($F19,$AI$6:$AK$6,0)))=TRUE,"",INDEX($AI19:$AK19,MATCH($F19,$AI$6:$AK$6,0)))</f>
      </c>
      <c r="AH19" s="112">
        <f>IF(ISERROR(INDEX($AL19:$AN19,MATCH($F19,$AL$6:$AN$6,0)))=TRUE,"",INDEX($AL19:$AN19,MATCH($F19,$AL$6:$AN$6,0)))</f>
      </c>
      <c r="AI19" s="108">
        <f>IF(ISERROR(INDEX($AO19:$AP19,MATCH($G19,$AO$6:$AP$6,0)))=TRUE,"",INDEX($AO19:$AP19,MATCH($G19,$AO$6:$AP$6,0)))</f>
      </c>
      <c r="AJ19" s="110">
        <f>IF(ISERROR(INDEX($AQ19:$AR19,MATCH($G19,$AQ$6:$AR$6,0)))=TRUE,"",INDEX($AQ19:$AR19,MATCH($G19,$AQ$6:$AR$6,0)))</f>
      </c>
      <c r="AK19" s="112">
        <f>IF(ISERROR(INDEX($AS19:$AT19,MATCH($G19,$AS$6:$AT$6,0)))=TRUE,"",INDEX($AS19:$AT19,MATCH($G19,$AS$6:$AT$6,0)))</f>
      </c>
      <c r="AL19" s="120">
        <f>IF(ISERROR(INDEX($AU19:$AV19,MATCH($G19,$AU$6:$AV$6,0)))=TRUE,"",INDEX($AU19:$AV19,MATCH($G19,$AU$6:$AV$6,0)))</f>
      </c>
      <c r="AM19" s="122">
        <f>IF(ISERROR(INDEX($AW19:$AX19,MATCH($G19,$AW$6:$AX$6,0)))=TRUE,"",INDEX($AW19:$AX19,MATCH($G19,$AW$6:$AX$6,0)))</f>
      </c>
      <c r="AN19" s="122">
        <f>IF(ISERROR(INDEX($AY19:$AZ19,MATCH($G19,$AY$6:$AZ$6,0)))=TRUE,"",INDEX($AY19:$AZ19,MATCH($G19,$AY$6:$AZ$6,0)))</f>
      </c>
      <c r="AO19" s="120">
        <f aca="true" t="shared" si="6" ref="AO19:AZ19">IF(ISERROR(INDEX(BB$7:BB$16,MATCH($H19,$BA$7:$BA$16,0)))=TRUE,"",INDEX(BB$7:BB$16,MATCH($H19,$BA$7:$BA$16,0)))</f>
      </c>
      <c r="AP19" s="122">
        <f t="shared" si="6"/>
      </c>
      <c r="AQ19" s="122">
        <f t="shared" si="6"/>
      </c>
      <c r="AR19" s="122">
        <f t="shared" si="6"/>
      </c>
      <c r="AS19" s="122">
        <f t="shared" si="6"/>
      </c>
      <c r="AT19" s="126">
        <f t="shared" si="6"/>
      </c>
      <c r="AU19" s="120">
        <f t="shared" si="6"/>
      </c>
      <c r="AV19" s="122">
        <f t="shared" si="6"/>
      </c>
      <c r="AW19" s="122">
        <f t="shared" si="6"/>
      </c>
      <c r="AX19" s="122">
        <f t="shared" si="6"/>
      </c>
      <c r="AY19" s="122">
        <f t="shared" si="6"/>
      </c>
      <c r="AZ19" s="126">
        <f t="shared" si="6"/>
      </c>
    </row>
    <row r="20" spans="1:65" s="15" customFormat="1" ht="10.5" customHeight="1">
      <c r="A20" s="147"/>
      <c r="B20" s="149"/>
      <c r="C20" s="141"/>
      <c r="D20" s="151"/>
      <c r="E20" s="145"/>
      <c r="F20" s="141"/>
      <c r="G20" s="141"/>
      <c r="H20" s="143"/>
      <c r="I20" s="145"/>
      <c r="J20" s="145"/>
      <c r="K20" s="130"/>
      <c r="L20" s="136"/>
      <c r="M20" s="136"/>
      <c r="N20" s="136"/>
      <c r="O20" s="136"/>
      <c r="P20" s="130"/>
      <c r="Q20" s="133">
        <f>IF(A19="","",N19)</f>
      </c>
      <c r="R20" s="134"/>
      <c r="S20" s="133">
        <f>IF(A19="","",IF(F19=AK$6,(K19+O19)/(K19+O19),IF(F19=AJ$6,K19+O19,((K19+O19)*P19)/(K19+O19+P19))))</f>
      </c>
      <c r="T20" s="134"/>
      <c r="U20" s="136"/>
      <c r="V20" s="130"/>
      <c r="W20" s="132"/>
      <c r="Y20" s="39" t="s">
        <v>73</v>
      </c>
      <c r="AD20" s="75">
        <f>IF(H19="","",IF(V19&gt;50,62,IF(V19&gt;42,50,IF(V19&gt;35,42,IF(V19&gt;30,35,IF(V19&gt;25,30,IF(V19&gt;22,25,IF(V19&gt;18,22,""))))))))</f>
      </c>
      <c r="AF20" s="70"/>
      <c r="AG20" s="109"/>
      <c r="AH20" s="113"/>
      <c r="AI20" s="108"/>
      <c r="AJ20" s="110"/>
      <c r="AK20" s="112"/>
      <c r="AL20" s="121"/>
      <c r="AM20" s="123"/>
      <c r="AN20" s="123"/>
      <c r="AO20" s="121"/>
      <c r="AP20" s="123"/>
      <c r="AQ20" s="123"/>
      <c r="AR20" s="123"/>
      <c r="AS20" s="123"/>
      <c r="AT20" s="128"/>
      <c r="AU20" s="121"/>
      <c r="AV20" s="123"/>
      <c r="AW20" s="123"/>
      <c r="AX20" s="123"/>
      <c r="AY20" s="123"/>
      <c r="AZ20" s="128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</row>
    <row r="21" spans="1:65" s="15" customFormat="1" ht="10.5" customHeight="1">
      <c r="A21" s="146"/>
      <c r="B21" s="148"/>
      <c r="C21" s="140"/>
      <c r="D21" s="150"/>
      <c r="E21" s="144">
        <f>IF(A21="","",SQRT(3)*C21*D21*1000)</f>
      </c>
      <c r="F21" s="140"/>
      <c r="G21" s="140"/>
      <c r="H21" s="142"/>
      <c r="I21" s="144">
        <f>IF(H21="","",H21)</f>
      </c>
      <c r="J21" s="144">
        <f>IF(H21="","",210)</f>
      </c>
      <c r="K21" s="129">
        <f>IF(A21="","",I21/E21*100)</f>
      </c>
      <c r="L21" s="135">
        <f>IF(ISERROR(INDEX($AG21:$AH21,MATCH($E$3,$AG$6:$AH$6,0)))=TRUE,"",INDEX($AG21:$AH21,MATCH($E$3,$AG$6:$AH$6,0)))</f>
      </c>
      <c r="M21" s="135">
        <f>IF(ISERROR(INDEX($AG65:$AH65,MATCH($E$3,$AG$50:$AH$50,0)))=TRUE,"",INDEX($AG65:$AH65,MATCH($E$3,$AG$50:$AH$50,0)))</f>
      </c>
      <c r="N21" s="135">
        <f>IF(F21="","",I21/H21*L21)</f>
      </c>
      <c r="O21" s="135">
        <f>IF(F21="","",I21/H21*M21)</f>
      </c>
      <c r="P21" s="129">
        <f>IF(F21=AI$6,25*(I21/H21),"")</f>
      </c>
      <c r="Q21" s="137">
        <f>IF(G21="","",ROUND(SQRT(Q22^2+S22^2),2))</f>
      </c>
      <c r="R21" s="138"/>
      <c r="S21" s="138"/>
      <c r="T21" s="139"/>
      <c r="U21" s="135">
        <f>IF(Q21="","",Q21)</f>
      </c>
      <c r="V21" s="129">
        <f>IF(A21="","",IF(F21=AJ$6,(I21*100)/(J21*U21),(I21*100)/(SQRT(3)*J21*U21)))</f>
      </c>
      <c r="W21" s="131">
        <f>MAX(AD21:AD22)</f>
        <v>0</v>
      </c>
      <c r="Y21" s="39" t="s">
        <v>74</v>
      </c>
      <c r="AD21" s="75">
        <f>IF(H21="","",IF(V21&gt;14,18,IF(V21&gt;10,14,IF(V21&gt;7.5,10,IF(V21&gt;5,7.5,IF(V21&gt;2.5,5,IF(V21&gt;0,2.5,"")))))))</f>
      </c>
      <c r="AF21" s="70"/>
      <c r="AG21" s="108">
        <f>IF(ISERROR(INDEX($AI21:$AK21,MATCH($F21,$AI$6:$AK$6,0)))=TRUE,"",INDEX($AI21:$AK21,MATCH($F21,$AI$6:$AK$6,0)))</f>
      </c>
      <c r="AH21" s="112">
        <f>IF(ISERROR(INDEX($AL21:$AN21,MATCH($F21,$AL$6:$AN$6,0)))=TRUE,"",INDEX($AL21:$AN21,MATCH($F21,$AL$6:$AN$6,0)))</f>
      </c>
      <c r="AI21" s="108">
        <f>IF(ISERROR(INDEX($AO21:$AP21,MATCH($G21,$AO$6:$AP$6,0)))=TRUE,"",INDEX($AO21:$AP21,MATCH($G21,$AO$6:$AP$6,0)))</f>
      </c>
      <c r="AJ21" s="110">
        <f>IF(ISERROR(INDEX($AQ21:$AR21,MATCH($G21,$AQ$6:$AR$6,0)))=TRUE,"",INDEX($AQ21:$AR21,MATCH($G21,$AQ$6:$AR$6,0)))</f>
      </c>
      <c r="AK21" s="112">
        <f>IF(ISERROR(INDEX($AS21:$AT21,MATCH($G21,$AS$6:$AT$6,0)))=TRUE,"",INDEX($AS21:$AT21,MATCH($G21,$AS$6:$AT$6,0)))</f>
      </c>
      <c r="AL21" s="120">
        <f>IF(ISERROR(INDEX($AU21:$AV21,MATCH($G21,$AU$6:$AV$6,0)))=TRUE,"",INDEX($AU21:$AV21,MATCH($G21,$AU$6:$AV$6,0)))</f>
      </c>
      <c r="AM21" s="122">
        <f>IF(ISERROR(INDEX($AW21:$AX21,MATCH($G21,$AW$6:$AX$6,0)))=TRUE,"",INDEX($AW21:$AX21,MATCH($G21,$AW$6:$AX$6,0)))</f>
      </c>
      <c r="AN21" s="122">
        <f>IF(ISERROR(INDEX($AY21:$AZ21,MATCH($G21,$AY$6:$AZ$6,0)))=TRUE,"",INDEX($AY21:$AZ21,MATCH($G21,$AY$6:$AZ$6,0)))</f>
      </c>
      <c r="AO21" s="120">
        <f aca="true" t="shared" si="7" ref="AO21:AZ21">IF(ISERROR(INDEX(BB$7:BB$16,MATCH($H21,$BA$7:$BA$16,0)))=TRUE,"",INDEX(BB$7:BB$16,MATCH($H21,$BA$7:$BA$16,0)))</f>
      </c>
      <c r="AP21" s="122">
        <f t="shared" si="7"/>
      </c>
      <c r="AQ21" s="122">
        <f t="shared" si="7"/>
      </c>
      <c r="AR21" s="122">
        <f t="shared" si="7"/>
      </c>
      <c r="AS21" s="122">
        <f t="shared" si="7"/>
      </c>
      <c r="AT21" s="126">
        <f t="shared" si="7"/>
      </c>
      <c r="AU21" s="120">
        <f t="shared" si="7"/>
      </c>
      <c r="AV21" s="122">
        <f t="shared" si="7"/>
      </c>
      <c r="AW21" s="122">
        <f t="shared" si="7"/>
      </c>
      <c r="AX21" s="122">
        <f t="shared" si="7"/>
      </c>
      <c r="AY21" s="122">
        <f t="shared" si="7"/>
      </c>
      <c r="AZ21" s="126">
        <f t="shared" si="7"/>
      </c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</row>
    <row r="22" spans="1:65" s="15" customFormat="1" ht="10.5" customHeight="1">
      <c r="A22" s="147"/>
      <c r="B22" s="149"/>
      <c r="C22" s="141"/>
      <c r="D22" s="151"/>
      <c r="E22" s="145"/>
      <c r="F22" s="141"/>
      <c r="G22" s="141"/>
      <c r="H22" s="143"/>
      <c r="I22" s="145"/>
      <c r="J22" s="145"/>
      <c r="K22" s="130"/>
      <c r="L22" s="136"/>
      <c r="M22" s="136"/>
      <c r="N22" s="136"/>
      <c r="O22" s="136"/>
      <c r="P22" s="130"/>
      <c r="Q22" s="133">
        <f>IF(A21="","",N21)</f>
      </c>
      <c r="R22" s="134"/>
      <c r="S22" s="133">
        <f>IF(A21="","",IF(F21=AK$6,(K21+O21)/(K21+O21),IF(F21=AJ$6,K21+O21,((K21+O21)*P21)/(K21+O21+P21))))</f>
      </c>
      <c r="T22" s="134"/>
      <c r="U22" s="136"/>
      <c r="V22" s="130"/>
      <c r="W22" s="132"/>
      <c r="Y22" s="39" t="s">
        <v>75</v>
      </c>
      <c r="AD22" s="75">
        <f>IF(H21="","",IF(V21&gt;50,62,IF(V21&gt;42,50,IF(V21&gt;35,42,IF(V21&gt;30,35,IF(V21&gt;25,30,IF(V21&gt;22,25,IF(V21&gt;18,22,""))))))))</f>
      </c>
      <c r="AF22" s="70"/>
      <c r="AG22" s="109"/>
      <c r="AH22" s="113"/>
      <c r="AI22" s="108"/>
      <c r="AJ22" s="110"/>
      <c r="AK22" s="112"/>
      <c r="AL22" s="121"/>
      <c r="AM22" s="123"/>
      <c r="AN22" s="123"/>
      <c r="AO22" s="121"/>
      <c r="AP22" s="123"/>
      <c r="AQ22" s="123"/>
      <c r="AR22" s="123"/>
      <c r="AS22" s="123"/>
      <c r="AT22" s="128"/>
      <c r="AU22" s="121"/>
      <c r="AV22" s="123"/>
      <c r="AW22" s="123"/>
      <c r="AX22" s="123"/>
      <c r="AY22" s="123"/>
      <c r="AZ22" s="128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</row>
    <row r="23" spans="1:65" s="15" customFormat="1" ht="10.5" customHeight="1">
      <c r="A23" s="146"/>
      <c r="B23" s="148"/>
      <c r="C23" s="140"/>
      <c r="D23" s="150"/>
      <c r="E23" s="144">
        <f>IF(A23="","",SQRT(3)*C23*D23*1000)</f>
      </c>
      <c r="F23" s="140"/>
      <c r="G23" s="140"/>
      <c r="H23" s="142"/>
      <c r="I23" s="144">
        <f>IF(H23="","",H23)</f>
      </c>
      <c r="J23" s="144">
        <f>IF(H23="","",210)</f>
      </c>
      <c r="K23" s="129">
        <f>IF(A23="","",I23/E23*100)</f>
      </c>
      <c r="L23" s="135">
        <f>IF(ISERROR(INDEX($AG23:$AH23,MATCH($E$3,$AG$6:$AH$6,0)))=TRUE,"",INDEX($AG23:$AH23,MATCH($E$3,$AG$6:$AH$6,0)))</f>
      </c>
      <c r="M23" s="135">
        <f>IF(ISERROR(INDEX($AG67:$AH67,MATCH($E$3,$AG$50:$AH$50,0)))=TRUE,"",INDEX($AG67:$AH67,MATCH($E$3,$AG$50:$AH$50,0)))</f>
      </c>
      <c r="N23" s="135">
        <f>IF(F23="","",I23/H23*L23)</f>
      </c>
      <c r="O23" s="135">
        <f>IF(F23="","",I23/H23*M23)</f>
      </c>
      <c r="P23" s="129">
        <f>IF(F23=AI$6,25*(I23/H23),"")</f>
      </c>
      <c r="Q23" s="137">
        <f>IF(G23="","",ROUND(SQRT(Q24^2+S24^2),2))</f>
      </c>
      <c r="R23" s="138"/>
      <c r="S23" s="138"/>
      <c r="T23" s="139"/>
      <c r="U23" s="135">
        <f>IF(Q23="","",Q23)</f>
      </c>
      <c r="V23" s="129">
        <f>IF(A23="","",IF(F23=AJ$6,(I23*100)/(J23*U23),(I23*100)/(SQRT(3)*J23*U23)))</f>
      </c>
      <c r="W23" s="131">
        <f>MAX(AD23:AD24)</f>
        <v>0</v>
      </c>
      <c r="Y23" s="39" t="s">
        <v>76</v>
      </c>
      <c r="AD23" s="75">
        <f>IF(H23="","",IF(V23&gt;14,18,IF(V23&gt;10,14,IF(V23&gt;7.5,10,IF(V23&gt;5,7.5,IF(V23&gt;2.5,5,IF(V23&gt;0,2.5,"")))))))</f>
      </c>
      <c r="AF23" s="70"/>
      <c r="AG23" s="108">
        <f>IF(ISERROR(INDEX($AI23:$AK23,MATCH($F23,$AI$6:$AK$6,0)))=TRUE,"",INDEX($AI23:$AK23,MATCH($F23,$AI$6:$AK$6,0)))</f>
      </c>
      <c r="AH23" s="112">
        <f>IF(ISERROR(INDEX($AL23:$AN23,MATCH($F23,$AL$6:$AN$6,0)))=TRUE,"",INDEX($AL23:$AN23,MATCH($F23,$AL$6:$AN$6,0)))</f>
      </c>
      <c r="AI23" s="108">
        <f>IF(ISERROR(INDEX($AO23:$AP23,MATCH($G23,$AO$6:$AP$6,0)))=TRUE,"",INDEX($AO23:$AP23,MATCH($G23,$AO$6:$AP$6,0)))</f>
      </c>
      <c r="AJ23" s="110">
        <f>IF(ISERROR(INDEX($AQ23:$AR23,MATCH($G23,$AQ$6:$AR$6,0)))=TRUE,"",INDEX($AQ23:$AR23,MATCH($G23,$AQ$6:$AR$6,0)))</f>
      </c>
      <c r="AK23" s="112">
        <f>IF(ISERROR(INDEX($AS23:$AT23,MATCH($G23,$AS$6:$AT$6,0)))=TRUE,"",INDEX($AS23:$AT23,MATCH($G23,$AS$6:$AT$6,0)))</f>
      </c>
      <c r="AL23" s="120">
        <f>IF(ISERROR(INDEX($AU23:$AV23,MATCH($G23,$AU$6:$AV$6,0)))=TRUE,"",INDEX($AU23:$AV23,MATCH($G23,$AU$6:$AV$6,0)))</f>
      </c>
      <c r="AM23" s="122">
        <f>IF(ISERROR(INDEX($AW23:$AX23,MATCH($G23,$AW$6:$AX$6,0)))=TRUE,"",INDEX($AW23:$AX23,MATCH($G23,$AW$6:$AX$6,0)))</f>
      </c>
      <c r="AN23" s="122">
        <f>IF(ISERROR(INDEX($AY23:$AZ23,MATCH($G23,$AY$6:$AZ$6,0)))=TRUE,"",INDEX($AY23:$AZ23,MATCH($G23,$AY$6:$AZ$6,0)))</f>
      </c>
      <c r="AO23" s="120">
        <f aca="true" t="shared" si="8" ref="AO23:AZ23">IF(ISERROR(INDEX(BB$7:BB$16,MATCH($H23,$BA$7:$BA$16,0)))=TRUE,"",INDEX(BB$7:BB$16,MATCH($H23,$BA$7:$BA$16,0)))</f>
      </c>
      <c r="AP23" s="122">
        <f t="shared" si="8"/>
      </c>
      <c r="AQ23" s="122">
        <f t="shared" si="8"/>
      </c>
      <c r="AR23" s="122">
        <f t="shared" si="8"/>
      </c>
      <c r="AS23" s="122">
        <f t="shared" si="8"/>
      </c>
      <c r="AT23" s="126">
        <f t="shared" si="8"/>
      </c>
      <c r="AU23" s="120">
        <f t="shared" si="8"/>
      </c>
      <c r="AV23" s="122">
        <f t="shared" si="8"/>
      </c>
      <c r="AW23" s="122">
        <f t="shared" si="8"/>
      </c>
      <c r="AX23" s="122">
        <f t="shared" si="8"/>
      </c>
      <c r="AY23" s="122">
        <f t="shared" si="8"/>
      </c>
      <c r="AZ23" s="126">
        <f t="shared" si="8"/>
      </c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</row>
    <row r="24" spans="1:65" s="15" customFormat="1" ht="10.5" customHeight="1">
      <c r="A24" s="147"/>
      <c r="B24" s="149"/>
      <c r="C24" s="141"/>
      <c r="D24" s="151"/>
      <c r="E24" s="145"/>
      <c r="F24" s="141"/>
      <c r="G24" s="141"/>
      <c r="H24" s="143"/>
      <c r="I24" s="145"/>
      <c r="J24" s="145"/>
      <c r="K24" s="130"/>
      <c r="L24" s="136"/>
      <c r="M24" s="136"/>
      <c r="N24" s="136"/>
      <c r="O24" s="136"/>
      <c r="P24" s="130"/>
      <c r="Q24" s="133">
        <f>IF(A23="","",N23)</f>
      </c>
      <c r="R24" s="134"/>
      <c r="S24" s="133">
        <f>IF(A23="","",IF(F23=AK$6,(K23+O23)/(K23+O23),IF(F23=AJ$6,K23+O23,((K23+O23)*P23)/(K23+O23+P23))))</f>
      </c>
      <c r="T24" s="134"/>
      <c r="U24" s="136"/>
      <c r="V24" s="130"/>
      <c r="W24" s="132"/>
      <c r="Y24" s="39" t="s">
        <v>77</v>
      </c>
      <c r="AD24" s="75">
        <f>IF(H23="","",IF(V23&gt;50,62,IF(V23&gt;42,50,IF(V23&gt;35,42,IF(V23&gt;30,35,IF(V23&gt;25,30,IF(V23&gt;22,25,IF(V23&gt;18,22,""))))))))</f>
      </c>
      <c r="AF24" s="70"/>
      <c r="AG24" s="109"/>
      <c r="AH24" s="113"/>
      <c r="AI24" s="108"/>
      <c r="AJ24" s="110"/>
      <c r="AK24" s="112"/>
      <c r="AL24" s="121"/>
      <c r="AM24" s="123"/>
      <c r="AN24" s="123"/>
      <c r="AO24" s="121"/>
      <c r="AP24" s="123"/>
      <c r="AQ24" s="123"/>
      <c r="AR24" s="123"/>
      <c r="AS24" s="123"/>
      <c r="AT24" s="128"/>
      <c r="AU24" s="121"/>
      <c r="AV24" s="123"/>
      <c r="AW24" s="123"/>
      <c r="AX24" s="123"/>
      <c r="AY24" s="123"/>
      <c r="AZ24" s="128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</row>
    <row r="25" spans="1:65" s="15" customFormat="1" ht="10.5" customHeight="1">
      <c r="A25" s="146"/>
      <c r="B25" s="148"/>
      <c r="C25" s="140"/>
      <c r="D25" s="150"/>
      <c r="E25" s="144">
        <f>IF(A25="","",SQRT(3)*C25*D25*1000)</f>
      </c>
      <c r="F25" s="140"/>
      <c r="G25" s="140"/>
      <c r="H25" s="142"/>
      <c r="I25" s="144">
        <f>IF(H25="","",H25)</f>
      </c>
      <c r="J25" s="144">
        <f>IF(H25="","",210)</f>
      </c>
      <c r="K25" s="129">
        <f>IF(A25="","",I25/E25*100)</f>
      </c>
      <c r="L25" s="135">
        <f>IF(ISERROR(INDEX($AG25:$AH25,MATCH($E$3,$AG$6:$AH$6,0)))=TRUE,"",INDEX($AG25:$AH25,MATCH($E$3,$AG$6:$AH$6,0)))</f>
      </c>
      <c r="M25" s="135">
        <f>IF(ISERROR(INDEX($AG69:$AH69,MATCH($E$3,$AG$50:$AH$50,0)))=TRUE,"",INDEX($AG69:$AH69,MATCH($E$3,$AG$50:$AH$50,0)))</f>
      </c>
      <c r="N25" s="135">
        <f>IF(F25="","",I25/H25*L25)</f>
      </c>
      <c r="O25" s="135">
        <f>IF(F25="","",I25/H25*M25)</f>
      </c>
      <c r="P25" s="129">
        <f>IF(F25=AI$6,25*(I25/H25),"")</f>
      </c>
      <c r="Q25" s="137">
        <f>IF(G25="","",ROUND(SQRT(Q26^2+S26^2),2))</f>
      </c>
      <c r="R25" s="138"/>
      <c r="S25" s="138"/>
      <c r="T25" s="139"/>
      <c r="U25" s="135">
        <f>IF(Q25="","",Q25)</f>
      </c>
      <c r="V25" s="129">
        <f>IF(A25="","",IF(F25=AJ$6,(I25*100)/(J25*U25),(I25*100)/(SQRT(3)*J25*U25)))</f>
      </c>
      <c r="W25" s="131">
        <f>MAX(AD25:AD26)</f>
        <v>0</v>
      </c>
      <c r="Y25" s="39" t="s">
        <v>78</v>
      </c>
      <c r="AD25" s="75">
        <f>IF(H25="","",IF(V25&gt;14,18,IF(V25&gt;10,14,IF(V25&gt;7.5,10,IF(V25&gt;5,7.5,IF(V25&gt;2.5,5,IF(V25&gt;0,2.5,"")))))))</f>
      </c>
      <c r="AF25" s="70"/>
      <c r="AG25" s="108">
        <f>IF(ISERROR(INDEX($AI25:$AK25,MATCH($F25,$AI$6:$AK$6,0)))=TRUE,"",INDEX($AI25:$AK25,MATCH($F25,$AI$6:$AK$6,0)))</f>
      </c>
      <c r="AH25" s="112">
        <f>IF(ISERROR(INDEX($AL25:$AN25,MATCH($F25,$AL$6:$AN$6,0)))=TRUE,"",INDEX($AL25:$AN25,MATCH($F25,$AL$6:$AN$6,0)))</f>
      </c>
      <c r="AI25" s="108">
        <f>IF(ISERROR(INDEX($AO25:$AP25,MATCH($G25,$AO$6:$AP$6,0)))=TRUE,"",INDEX($AO25:$AP25,MATCH($G25,$AO$6:$AP$6,0)))</f>
      </c>
      <c r="AJ25" s="110">
        <f>IF(ISERROR(INDEX($AQ25:$AR25,MATCH($G25,$AQ$6:$AR$6,0)))=TRUE,"",INDEX($AQ25:$AR25,MATCH($G25,$AQ$6:$AR$6,0)))</f>
      </c>
      <c r="AK25" s="112">
        <f>IF(ISERROR(INDEX($AS25:$AT25,MATCH($G25,$AS$6:$AT$6,0)))=TRUE,"",INDEX($AS25:$AT25,MATCH($G25,$AS$6:$AT$6,0)))</f>
      </c>
      <c r="AL25" s="120">
        <f>IF(ISERROR(INDEX($AU25:$AV25,MATCH($G25,$AU$6:$AV$6,0)))=TRUE,"",INDEX($AU25:$AV25,MATCH($G25,$AU$6:$AV$6,0)))</f>
      </c>
      <c r="AM25" s="122">
        <f>IF(ISERROR(INDEX($AW25:$AX25,MATCH($G25,$AW$6:$AX$6,0)))=TRUE,"",INDEX($AW25:$AX25,MATCH($G25,$AW$6:$AX$6,0)))</f>
      </c>
      <c r="AN25" s="122">
        <f>IF(ISERROR(INDEX($AY25:$AZ25,MATCH($G25,$AY$6:$AZ$6,0)))=TRUE,"",INDEX($AY25:$AZ25,MATCH($G25,$AY$6:$AZ$6,0)))</f>
      </c>
      <c r="AO25" s="120">
        <f aca="true" t="shared" si="9" ref="AO25:AZ25">IF(ISERROR(INDEX(BB$7:BB$16,MATCH($H25,$BA$7:$BA$16,0)))=TRUE,"",INDEX(BB$7:BB$16,MATCH($H25,$BA$7:$BA$16,0)))</f>
      </c>
      <c r="AP25" s="122">
        <f t="shared" si="9"/>
      </c>
      <c r="AQ25" s="122">
        <f t="shared" si="9"/>
      </c>
      <c r="AR25" s="122">
        <f t="shared" si="9"/>
      </c>
      <c r="AS25" s="122">
        <f t="shared" si="9"/>
      </c>
      <c r="AT25" s="126">
        <f t="shared" si="9"/>
      </c>
      <c r="AU25" s="120">
        <f t="shared" si="9"/>
      </c>
      <c r="AV25" s="122">
        <f t="shared" si="9"/>
      </c>
      <c r="AW25" s="122">
        <f t="shared" si="9"/>
      </c>
      <c r="AX25" s="122">
        <f t="shared" si="9"/>
      </c>
      <c r="AY25" s="122">
        <f t="shared" si="9"/>
      </c>
      <c r="AZ25" s="126">
        <f t="shared" si="9"/>
      </c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</row>
    <row r="26" spans="1:65" s="15" customFormat="1" ht="10.5" customHeight="1">
      <c r="A26" s="147"/>
      <c r="B26" s="149"/>
      <c r="C26" s="141"/>
      <c r="D26" s="151"/>
      <c r="E26" s="145"/>
      <c r="F26" s="141"/>
      <c r="G26" s="141"/>
      <c r="H26" s="143"/>
      <c r="I26" s="145"/>
      <c r="J26" s="145"/>
      <c r="K26" s="130"/>
      <c r="L26" s="136"/>
      <c r="M26" s="136"/>
      <c r="N26" s="136"/>
      <c r="O26" s="136"/>
      <c r="P26" s="130"/>
      <c r="Q26" s="133">
        <f>IF(A25="","",N25)</f>
      </c>
      <c r="R26" s="134"/>
      <c r="S26" s="133">
        <f>IF(A25="","",IF(F25=AK$6,(K25+O25)/(K25+O25),IF(F25=AJ$6,K25+O25,((K25+O25)*P25)/(K25+O25+P25))))</f>
      </c>
      <c r="T26" s="134"/>
      <c r="U26" s="136"/>
      <c r="V26" s="130"/>
      <c r="W26" s="132"/>
      <c r="Y26" s="39" t="s">
        <v>79</v>
      </c>
      <c r="AD26" s="75">
        <f>IF(H25="","",IF(V25&gt;50,62,IF(V25&gt;42,50,IF(V25&gt;35,42,IF(V25&gt;30,35,IF(V25&gt;25,30,IF(V25&gt;22,25,IF(V25&gt;18,22,""))))))))</f>
      </c>
      <c r="AF26" s="70"/>
      <c r="AG26" s="109"/>
      <c r="AH26" s="113"/>
      <c r="AI26" s="108"/>
      <c r="AJ26" s="110"/>
      <c r="AK26" s="112"/>
      <c r="AL26" s="121"/>
      <c r="AM26" s="123"/>
      <c r="AN26" s="123"/>
      <c r="AO26" s="121"/>
      <c r="AP26" s="123"/>
      <c r="AQ26" s="123"/>
      <c r="AR26" s="123"/>
      <c r="AS26" s="123"/>
      <c r="AT26" s="128"/>
      <c r="AU26" s="121"/>
      <c r="AV26" s="123"/>
      <c r="AW26" s="123"/>
      <c r="AX26" s="123"/>
      <c r="AY26" s="123"/>
      <c r="AZ26" s="128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</row>
    <row r="27" spans="1:65" s="15" customFormat="1" ht="10.5" customHeight="1">
      <c r="A27" s="146"/>
      <c r="B27" s="148"/>
      <c r="C27" s="140"/>
      <c r="D27" s="150"/>
      <c r="E27" s="144">
        <f>IF(A27="","",SQRT(3)*C27*D27*1000)</f>
      </c>
      <c r="F27" s="140"/>
      <c r="G27" s="140"/>
      <c r="H27" s="142"/>
      <c r="I27" s="144">
        <f>IF(H27="","",H27)</f>
      </c>
      <c r="J27" s="144">
        <f>IF(H27="","",210)</f>
      </c>
      <c r="K27" s="129">
        <f>IF(A27="","",I27/E27*100)</f>
      </c>
      <c r="L27" s="135">
        <f>IF(ISERROR(INDEX($AG27:$AH27,MATCH($E$3,$AG$6:$AH$6,0)))=TRUE,"",INDEX($AG27:$AH27,MATCH($E$3,$AG$6:$AH$6,0)))</f>
      </c>
      <c r="M27" s="135">
        <f>IF(ISERROR(INDEX($AG71:$AH71,MATCH($E$3,$AG$50:$AH$50,0)))=TRUE,"",INDEX($AG71:$AH71,MATCH($E$3,$AG$50:$AH$50,0)))</f>
      </c>
      <c r="N27" s="135">
        <f>IF(F27="","",I27/H27*L27)</f>
      </c>
      <c r="O27" s="135">
        <f>IF(F27="","",I27/H27*M27)</f>
      </c>
      <c r="P27" s="129">
        <f>IF(F27=AI$6,25*(I27/H27),"")</f>
      </c>
      <c r="Q27" s="137">
        <f>IF(G27="","",ROUND(SQRT(Q28^2+S28^2),2))</f>
      </c>
      <c r="R27" s="138"/>
      <c r="S27" s="138"/>
      <c r="T27" s="139"/>
      <c r="U27" s="135">
        <f>IF(Q27="","",Q27)</f>
      </c>
      <c r="V27" s="129">
        <f>IF(A27="","",IF(F27=AJ$6,(I27*100)/(J27*U27),(I27*100)/(SQRT(3)*J27*U27)))</f>
      </c>
      <c r="W27" s="131">
        <f>MAX(AD27:AD28)</f>
        <v>0</v>
      </c>
      <c r="AD27" s="75">
        <f>IF(H27="","",IF(V27&gt;14,18,IF(V27&gt;10,14,IF(V27&gt;7.5,10,IF(V27&gt;5,7.5,IF(V27&gt;2.5,5,IF(V27&gt;0,2.5,"")))))))</f>
      </c>
      <c r="AF27" s="70"/>
      <c r="AG27" s="108">
        <f>IF(ISERROR(INDEX($AI27:$AK27,MATCH($F27,$AI$6:$AK$6,0)))=TRUE,"",INDEX($AI27:$AK27,MATCH($F27,$AI$6:$AK$6,0)))</f>
      </c>
      <c r="AH27" s="112">
        <f>IF(ISERROR(INDEX($AL27:$AN27,MATCH($F27,$AL$6:$AN$6,0)))=TRUE,"",INDEX($AL27:$AN27,MATCH($F27,$AL$6:$AN$6,0)))</f>
      </c>
      <c r="AI27" s="108">
        <f>IF(ISERROR(INDEX($AO27:$AP27,MATCH($G27,$AO$6:$AP$6,0)))=TRUE,"",INDEX($AO27:$AP27,MATCH($G27,$AO$6:$AP$6,0)))</f>
      </c>
      <c r="AJ27" s="110">
        <f>IF(ISERROR(INDEX($AQ27:$AR27,MATCH($G27,$AQ$6:$AR$6,0)))=TRUE,"",INDEX($AQ27:$AR27,MATCH($G27,$AQ$6:$AR$6,0)))</f>
      </c>
      <c r="AK27" s="112">
        <f>IF(ISERROR(INDEX($AS27:$AT27,MATCH($G27,$AS$6:$AT$6,0)))=TRUE,"",INDEX($AS27:$AT27,MATCH($G27,$AS$6:$AT$6,0)))</f>
      </c>
      <c r="AL27" s="120">
        <f>IF(ISERROR(INDEX($AU27:$AV27,MATCH($G27,$AU$6:$AV$6,0)))=TRUE,"",INDEX($AU27:$AV27,MATCH($G27,$AU$6:$AV$6,0)))</f>
      </c>
      <c r="AM27" s="122">
        <f>IF(ISERROR(INDEX($AW27:$AX27,MATCH($G27,$AW$6:$AX$6,0)))=TRUE,"",INDEX($AW27:$AX27,MATCH($G27,$AW$6:$AX$6,0)))</f>
      </c>
      <c r="AN27" s="122">
        <f>IF(ISERROR(INDEX($AY27:$AZ27,MATCH($G27,$AY$6:$AZ$6,0)))=TRUE,"",INDEX($AY27:$AZ27,MATCH($G27,$AY$6:$AZ$6,0)))</f>
      </c>
      <c r="AO27" s="120">
        <f aca="true" t="shared" si="10" ref="AO27:AZ27">IF(ISERROR(INDEX(BB$7:BB$16,MATCH($H27,$BA$7:$BA$16,0)))=TRUE,"",INDEX(BB$7:BB$16,MATCH($H27,$BA$7:$BA$16,0)))</f>
      </c>
      <c r="AP27" s="122">
        <f t="shared" si="10"/>
      </c>
      <c r="AQ27" s="122">
        <f t="shared" si="10"/>
      </c>
      <c r="AR27" s="122">
        <f t="shared" si="10"/>
      </c>
      <c r="AS27" s="122">
        <f t="shared" si="10"/>
      </c>
      <c r="AT27" s="126">
        <f t="shared" si="10"/>
      </c>
      <c r="AU27" s="120">
        <f t="shared" si="10"/>
      </c>
      <c r="AV27" s="122">
        <f t="shared" si="10"/>
      </c>
      <c r="AW27" s="122">
        <f t="shared" si="10"/>
      </c>
      <c r="AX27" s="122">
        <f t="shared" si="10"/>
      </c>
      <c r="AY27" s="122">
        <f t="shared" si="10"/>
      </c>
      <c r="AZ27" s="126">
        <f t="shared" si="10"/>
      </c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</row>
    <row r="28" spans="1:65" s="15" customFormat="1" ht="10.5" customHeight="1">
      <c r="A28" s="147"/>
      <c r="B28" s="149"/>
      <c r="C28" s="141"/>
      <c r="D28" s="151"/>
      <c r="E28" s="145"/>
      <c r="F28" s="141"/>
      <c r="G28" s="141"/>
      <c r="H28" s="143"/>
      <c r="I28" s="145"/>
      <c r="J28" s="145"/>
      <c r="K28" s="130"/>
      <c r="L28" s="136"/>
      <c r="M28" s="136"/>
      <c r="N28" s="136"/>
      <c r="O28" s="136"/>
      <c r="P28" s="130"/>
      <c r="Q28" s="133">
        <f>IF(A27="","",N27)</f>
      </c>
      <c r="R28" s="134"/>
      <c r="S28" s="133">
        <f>IF(A27="","",IF(F27=AK$6,(K27+O27)/(K27+O27),IF(F27=AJ$6,K27+O27,((K27+O27)*P27)/(K27+O27+P27))))</f>
      </c>
      <c r="T28" s="134"/>
      <c r="U28" s="136"/>
      <c r="V28" s="130"/>
      <c r="W28" s="132"/>
      <c r="AD28" s="75">
        <f>IF(H27="","",IF(V27&gt;50,62,IF(V27&gt;42,50,IF(V27&gt;35,42,IF(V27&gt;30,35,IF(V27&gt;25,30,IF(V27&gt;22,25,IF(V27&gt;18,22,""))))))))</f>
      </c>
      <c r="AF28" s="70"/>
      <c r="AG28" s="109"/>
      <c r="AH28" s="113"/>
      <c r="AI28" s="108"/>
      <c r="AJ28" s="110"/>
      <c r="AK28" s="112"/>
      <c r="AL28" s="121"/>
      <c r="AM28" s="123"/>
      <c r="AN28" s="123"/>
      <c r="AO28" s="121"/>
      <c r="AP28" s="123"/>
      <c r="AQ28" s="123"/>
      <c r="AR28" s="123"/>
      <c r="AS28" s="123"/>
      <c r="AT28" s="128"/>
      <c r="AU28" s="121"/>
      <c r="AV28" s="123"/>
      <c r="AW28" s="123"/>
      <c r="AX28" s="123"/>
      <c r="AY28" s="123"/>
      <c r="AZ28" s="128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</row>
    <row r="29" spans="1:65" s="15" customFormat="1" ht="10.5" customHeight="1">
      <c r="A29" s="146"/>
      <c r="B29" s="148"/>
      <c r="C29" s="140"/>
      <c r="D29" s="150"/>
      <c r="E29" s="144">
        <f>IF(A29="","",SQRT(3)*C29*D29*1000)</f>
      </c>
      <c r="F29" s="140"/>
      <c r="G29" s="140"/>
      <c r="H29" s="142"/>
      <c r="I29" s="144">
        <f>IF(H29="","",H29)</f>
      </c>
      <c r="J29" s="144">
        <f>IF(H29="","",210)</f>
      </c>
      <c r="K29" s="129">
        <f>IF(A29="","",I29/E29*100)</f>
      </c>
      <c r="L29" s="135">
        <f>IF(ISERROR(INDEX($AG29:$AH29,MATCH($E$3,$AG$6:$AH$6,0)))=TRUE,"",INDEX($AG29:$AH29,MATCH($E$3,$AG$6:$AH$6,0)))</f>
      </c>
      <c r="M29" s="135">
        <f>IF(ISERROR(INDEX($AG73:$AH73,MATCH($E$3,$AG$50:$AH$50,0)))=TRUE,"",INDEX($AG73:$AH73,MATCH($E$3,$AG$50:$AH$50,0)))</f>
      </c>
      <c r="N29" s="135">
        <f>IF(F29="","",I29/H29*L29)</f>
      </c>
      <c r="O29" s="135">
        <f>IF(F29="","",I29/H29*M29)</f>
      </c>
      <c r="P29" s="129">
        <f>IF(F29=AI$6,25*(I29/H29),"")</f>
      </c>
      <c r="Q29" s="137">
        <f>IF(G29="","",ROUND(SQRT(Q30^2+S30^2),2))</f>
      </c>
      <c r="R29" s="138"/>
      <c r="S29" s="138"/>
      <c r="T29" s="139"/>
      <c r="U29" s="135">
        <f>IF(Q29="","",Q29)</f>
      </c>
      <c r="V29" s="129">
        <f>IF(A29="","",IF(F29=AJ$6,(I29*100)/(J29*U29),(I29*100)/(SQRT(3)*J29*U29)))</f>
      </c>
      <c r="W29" s="131">
        <f>MAX(AD29:AD30)</f>
        <v>0</v>
      </c>
      <c r="AD29" s="75">
        <f>IF(H29="","",IF(V29&gt;14,18,IF(V29&gt;10,14,IF(V29&gt;7.5,10,IF(V29&gt;5,7.5,IF(V29&gt;2.5,5,IF(V29&gt;0,2.5,"")))))))</f>
      </c>
      <c r="AF29" s="70"/>
      <c r="AG29" s="108">
        <f>IF(ISERROR(INDEX($AI29:$AK29,MATCH($F29,$AI$6:$AK$6,0)))=TRUE,"",INDEX($AI29:$AK29,MATCH($F29,$AI$6:$AK$6,0)))</f>
      </c>
      <c r="AH29" s="112">
        <f>IF(ISERROR(INDEX($AL29:$AN29,MATCH($F29,$AL$6:$AN$6,0)))=TRUE,"",INDEX($AL29:$AN29,MATCH($F29,$AL$6:$AN$6,0)))</f>
      </c>
      <c r="AI29" s="108">
        <f>IF(ISERROR(INDEX($AO29:$AP29,MATCH($G29,$AO$6:$AP$6,0)))=TRUE,"",INDEX($AO29:$AP29,MATCH($G29,$AO$6:$AP$6,0)))</f>
      </c>
      <c r="AJ29" s="110">
        <f>IF(ISERROR(INDEX($AQ29:$AR29,MATCH($G29,$AQ$6:$AR$6,0)))=TRUE,"",INDEX($AQ29:$AR29,MATCH($G29,$AQ$6:$AR$6,0)))</f>
      </c>
      <c r="AK29" s="112">
        <f>IF(ISERROR(INDEX($AS29:$AT29,MATCH($G29,$AS$6:$AT$6,0)))=TRUE,"",INDEX($AS29:$AT29,MATCH($G29,$AS$6:$AT$6,0)))</f>
      </c>
      <c r="AL29" s="120">
        <f>IF(ISERROR(INDEX($AU29:$AV29,MATCH($G29,$AU$6:$AV$6,0)))=TRUE,"",INDEX($AU29:$AV29,MATCH($G29,$AU$6:$AV$6,0)))</f>
      </c>
      <c r="AM29" s="122">
        <f>IF(ISERROR(INDEX($AW29:$AX29,MATCH($G29,$AW$6:$AX$6,0)))=TRUE,"",INDEX($AW29:$AX29,MATCH($G29,$AW$6:$AX$6,0)))</f>
      </c>
      <c r="AN29" s="122">
        <f>IF(ISERROR(INDEX($AY29:$AZ29,MATCH($G29,$AY$6:$AZ$6,0)))=TRUE,"",INDEX($AY29:$AZ29,MATCH($G29,$AY$6:$AZ$6,0)))</f>
      </c>
      <c r="AO29" s="120">
        <f aca="true" t="shared" si="11" ref="AO29:AZ29">IF(ISERROR(INDEX(BB$7:BB$16,MATCH($H29,$BA$7:$BA$16,0)))=TRUE,"",INDEX(BB$7:BB$16,MATCH($H29,$BA$7:$BA$16,0)))</f>
      </c>
      <c r="AP29" s="122">
        <f t="shared" si="11"/>
      </c>
      <c r="AQ29" s="122">
        <f t="shared" si="11"/>
      </c>
      <c r="AR29" s="122">
        <f t="shared" si="11"/>
      </c>
      <c r="AS29" s="122">
        <f t="shared" si="11"/>
      </c>
      <c r="AT29" s="126">
        <f t="shared" si="11"/>
      </c>
      <c r="AU29" s="120">
        <f t="shared" si="11"/>
      </c>
      <c r="AV29" s="122">
        <f t="shared" si="11"/>
      </c>
      <c r="AW29" s="122">
        <f t="shared" si="11"/>
      </c>
      <c r="AX29" s="122">
        <f t="shared" si="11"/>
      </c>
      <c r="AY29" s="122">
        <f t="shared" si="11"/>
      </c>
      <c r="AZ29" s="126">
        <f t="shared" si="11"/>
      </c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</row>
    <row r="30" spans="1:65" s="15" customFormat="1" ht="10.5" customHeight="1">
      <c r="A30" s="147"/>
      <c r="B30" s="149"/>
      <c r="C30" s="141"/>
      <c r="D30" s="151"/>
      <c r="E30" s="145"/>
      <c r="F30" s="141"/>
      <c r="G30" s="141"/>
      <c r="H30" s="143"/>
      <c r="I30" s="145"/>
      <c r="J30" s="145"/>
      <c r="K30" s="130"/>
      <c r="L30" s="136"/>
      <c r="M30" s="136"/>
      <c r="N30" s="136"/>
      <c r="O30" s="136"/>
      <c r="P30" s="130"/>
      <c r="Q30" s="133">
        <f>IF(A29="","",N29)</f>
      </c>
      <c r="R30" s="134"/>
      <c r="S30" s="133">
        <f>IF(A29="","",IF(F29=AK$6,(K29+O29)/(K29+O29),IF(F29=AJ$6,K29+O29,((K29+O29)*P29)/(K29+O29+P29))))</f>
      </c>
      <c r="T30" s="134"/>
      <c r="U30" s="136"/>
      <c r="V30" s="130"/>
      <c r="W30" s="132"/>
      <c r="AD30" s="75">
        <f>IF(H29="","",IF(V29&gt;50,62,IF(V29&gt;42,50,IF(V29&gt;35,42,IF(V29&gt;30,35,IF(V29&gt;25,30,IF(V29&gt;22,25,IF(V29&gt;18,22,""))))))))</f>
      </c>
      <c r="AF30" s="70"/>
      <c r="AG30" s="109"/>
      <c r="AH30" s="113"/>
      <c r="AI30" s="108"/>
      <c r="AJ30" s="110"/>
      <c r="AK30" s="112"/>
      <c r="AL30" s="121"/>
      <c r="AM30" s="123"/>
      <c r="AN30" s="123"/>
      <c r="AO30" s="121"/>
      <c r="AP30" s="123"/>
      <c r="AQ30" s="123"/>
      <c r="AR30" s="123"/>
      <c r="AS30" s="123"/>
      <c r="AT30" s="128"/>
      <c r="AU30" s="121"/>
      <c r="AV30" s="123"/>
      <c r="AW30" s="123"/>
      <c r="AX30" s="123"/>
      <c r="AY30" s="123"/>
      <c r="AZ30" s="128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</row>
    <row r="31" spans="1:65" s="15" customFormat="1" ht="10.5" customHeight="1">
      <c r="A31" s="146"/>
      <c r="B31" s="148"/>
      <c r="C31" s="140"/>
      <c r="D31" s="150"/>
      <c r="E31" s="144">
        <f>IF(A31="","",SQRT(3)*C31*D31*1000)</f>
      </c>
      <c r="F31" s="140"/>
      <c r="G31" s="140"/>
      <c r="H31" s="142"/>
      <c r="I31" s="144">
        <f>IF(H31="","",H31)</f>
      </c>
      <c r="J31" s="144">
        <f>IF(H31="","",210)</f>
      </c>
      <c r="K31" s="129">
        <f>IF(A31="","",I31/E31*100)</f>
      </c>
      <c r="L31" s="135">
        <f>IF(ISERROR(INDEX($AG31:$AH31,MATCH($E$3,$AG$6:$AH$6,0)))=TRUE,"",INDEX($AG31:$AH31,MATCH($E$3,$AG$6:$AH$6,0)))</f>
      </c>
      <c r="M31" s="135">
        <f>IF(ISERROR(INDEX($AG75:$AH75,MATCH($E$3,$AG$50:$AH$50,0)))=TRUE,"",INDEX($AG75:$AH75,MATCH($E$3,$AG$50:$AH$50,0)))</f>
      </c>
      <c r="N31" s="135">
        <f>IF(F31="","",I31/H31*L31)</f>
      </c>
      <c r="O31" s="135">
        <f>IF(F31="","",I31/H31*M31)</f>
      </c>
      <c r="P31" s="129">
        <f>IF(F31=AI$6,25*(I31/H31),"")</f>
      </c>
      <c r="Q31" s="137">
        <f>IF(G31="","",ROUND(SQRT(Q32^2+S32^2),2))</f>
      </c>
      <c r="R31" s="138"/>
      <c r="S31" s="138"/>
      <c r="T31" s="139"/>
      <c r="U31" s="135">
        <f>IF(Q31="","",Q31)</f>
      </c>
      <c r="V31" s="129">
        <f>IF(A31="","",IF(F31=AJ$6,(I31*100)/(J31*U31),(I31*100)/(SQRT(3)*J31*U31)))</f>
      </c>
      <c r="W31" s="131">
        <f>MAX(AD31:AD32)</f>
        <v>0</v>
      </c>
      <c r="AD31" s="75">
        <f>IF(H31="","",IF(V31&gt;14,18,IF(V31&gt;10,14,IF(V31&gt;7.5,10,IF(V31&gt;5,7.5,IF(V31&gt;2.5,5,IF(V31&gt;0,2.5,"")))))))</f>
      </c>
      <c r="AF31" s="70"/>
      <c r="AG31" s="108">
        <f>IF(ISERROR(INDEX($AI31:$AK31,MATCH($F31,$AI$6:$AK$6,0)))=TRUE,"",INDEX($AI31:$AK31,MATCH($F31,$AI$6:$AK$6,0)))</f>
      </c>
      <c r="AH31" s="112">
        <f>IF(ISERROR(INDEX($AL31:$AN31,MATCH($F31,$AL$6:$AN$6,0)))=TRUE,"",INDEX($AL31:$AN31,MATCH($F31,$AL$6:$AN$6,0)))</f>
      </c>
      <c r="AI31" s="108">
        <f>IF(ISERROR(INDEX($AO31:$AP31,MATCH($G31,$AO$6:$AP$6,0)))=TRUE,"",INDEX($AO31:$AP31,MATCH($G31,$AO$6:$AP$6,0)))</f>
      </c>
      <c r="AJ31" s="110">
        <f>IF(ISERROR(INDEX($AQ31:$AR31,MATCH($G31,$AQ$6:$AR$6,0)))=TRUE,"",INDEX($AQ31:$AR31,MATCH($G31,$AQ$6:$AR$6,0)))</f>
      </c>
      <c r="AK31" s="112">
        <f>IF(ISERROR(INDEX($AS31:$AT31,MATCH($G31,$AS$6:$AT$6,0)))=TRUE,"",INDEX($AS31:$AT31,MATCH($G31,$AS$6:$AT$6,0)))</f>
      </c>
      <c r="AL31" s="120">
        <f>IF(ISERROR(INDEX($AU31:$AV31,MATCH($G31,$AU$6:$AV$6,0)))=TRUE,"",INDEX($AU31:$AV31,MATCH($G31,$AU$6:$AV$6,0)))</f>
      </c>
      <c r="AM31" s="122">
        <f>IF(ISERROR(INDEX($AW31:$AX31,MATCH($G31,$AW$6:$AX$6,0)))=TRUE,"",INDEX($AW31:$AX31,MATCH($G31,$AW$6:$AX$6,0)))</f>
      </c>
      <c r="AN31" s="122">
        <f>IF(ISERROR(INDEX($AY31:$AZ31,MATCH($G31,$AY$6:$AZ$6,0)))=TRUE,"",INDEX($AY31:$AZ31,MATCH($G31,$AY$6:$AZ$6,0)))</f>
      </c>
      <c r="AO31" s="120">
        <f aca="true" t="shared" si="12" ref="AO31:AZ31">IF(ISERROR(INDEX(BB$7:BB$16,MATCH($H31,$BA$7:$BA$16,0)))=TRUE,"",INDEX(BB$7:BB$16,MATCH($H31,$BA$7:$BA$16,0)))</f>
      </c>
      <c r="AP31" s="122">
        <f t="shared" si="12"/>
      </c>
      <c r="AQ31" s="122">
        <f t="shared" si="12"/>
      </c>
      <c r="AR31" s="122">
        <f t="shared" si="12"/>
      </c>
      <c r="AS31" s="122">
        <f t="shared" si="12"/>
      </c>
      <c r="AT31" s="126">
        <f t="shared" si="12"/>
      </c>
      <c r="AU31" s="120">
        <f t="shared" si="12"/>
      </c>
      <c r="AV31" s="122">
        <f t="shared" si="12"/>
      </c>
      <c r="AW31" s="122">
        <f t="shared" si="12"/>
      </c>
      <c r="AX31" s="122">
        <f t="shared" si="12"/>
      </c>
      <c r="AY31" s="122">
        <f t="shared" si="12"/>
      </c>
      <c r="AZ31" s="126">
        <f t="shared" si="12"/>
      </c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</row>
    <row r="32" spans="1:65" s="15" customFormat="1" ht="10.5" customHeight="1">
      <c r="A32" s="147"/>
      <c r="B32" s="149"/>
      <c r="C32" s="141"/>
      <c r="D32" s="151"/>
      <c r="E32" s="145"/>
      <c r="F32" s="141"/>
      <c r="G32" s="141"/>
      <c r="H32" s="143"/>
      <c r="I32" s="145"/>
      <c r="J32" s="145"/>
      <c r="K32" s="130"/>
      <c r="L32" s="136"/>
      <c r="M32" s="136"/>
      <c r="N32" s="136"/>
      <c r="O32" s="136"/>
      <c r="P32" s="130"/>
      <c r="Q32" s="133">
        <f>IF(A31="","",N31)</f>
      </c>
      <c r="R32" s="134"/>
      <c r="S32" s="133">
        <f>IF(A31="","",IF(F31=AK$6,(K31+O31)/(K31+O31),IF(F31=AJ$6,K31+O31,((K31+O31)*P31)/(K31+O31+P31))))</f>
      </c>
      <c r="T32" s="134"/>
      <c r="U32" s="136"/>
      <c r="V32" s="130"/>
      <c r="W32" s="132"/>
      <c r="AD32" s="75">
        <f>IF(H31="","",IF(V31&gt;50,62,IF(V31&gt;42,50,IF(V31&gt;35,42,IF(V31&gt;30,35,IF(V31&gt;25,30,IF(V31&gt;22,25,IF(V31&gt;18,22,""))))))))</f>
      </c>
      <c r="AF32" s="70"/>
      <c r="AG32" s="109"/>
      <c r="AH32" s="113"/>
      <c r="AI32" s="108"/>
      <c r="AJ32" s="110"/>
      <c r="AK32" s="112"/>
      <c r="AL32" s="121"/>
      <c r="AM32" s="123"/>
      <c r="AN32" s="123"/>
      <c r="AO32" s="121"/>
      <c r="AP32" s="123"/>
      <c r="AQ32" s="123"/>
      <c r="AR32" s="123"/>
      <c r="AS32" s="123"/>
      <c r="AT32" s="128"/>
      <c r="AU32" s="121"/>
      <c r="AV32" s="123"/>
      <c r="AW32" s="123"/>
      <c r="AX32" s="123"/>
      <c r="AY32" s="123"/>
      <c r="AZ32" s="128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</row>
    <row r="33" spans="1:52" s="23" customFormat="1" ht="10.5" customHeight="1">
      <c r="A33" s="146"/>
      <c r="B33" s="148"/>
      <c r="C33" s="140"/>
      <c r="D33" s="150"/>
      <c r="E33" s="144">
        <f>IF(A33="","",SQRT(3)*C33*D33*1000)</f>
      </c>
      <c r="F33" s="140"/>
      <c r="G33" s="140"/>
      <c r="H33" s="142"/>
      <c r="I33" s="144">
        <f>IF(H33="","",H33)</f>
      </c>
      <c r="J33" s="144">
        <f>IF(H33="","",210)</f>
      </c>
      <c r="K33" s="129">
        <f>IF(A33="","",I33/E33*100)</f>
      </c>
      <c r="L33" s="135">
        <f>IF(ISERROR(INDEX($AG33:$AH33,MATCH($E$3,$AG$6:$AH$6,0)))=TRUE,"",INDEX($AG33:$AH33,MATCH($E$3,$AG$6:$AH$6,0)))</f>
      </c>
      <c r="M33" s="135">
        <f>IF(ISERROR(INDEX($AG77:$AH77,MATCH($E$3,$AG$50:$AH$50,0)))=TRUE,"",INDEX($AG77:$AH77,MATCH($E$3,$AG$50:$AH$50,0)))</f>
      </c>
      <c r="N33" s="135">
        <f>IF(F33="","",I33/H33*L33)</f>
      </c>
      <c r="O33" s="135">
        <f>IF(F33="","",I33/H33*M33)</f>
      </c>
      <c r="P33" s="129">
        <f>IF(F33=AI$6,25*(I33/H33),"")</f>
      </c>
      <c r="Q33" s="137">
        <f>IF(G33="","",ROUND(SQRT(Q34^2+S34^2),2))</f>
      </c>
      <c r="R33" s="138"/>
      <c r="S33" s="138"/>
      <c r="T33" s="139"/>
      <c r="U33" s="135">
        <f>IF(Q33="","",Q33)</f>
      </c>
      <c r="V33" s="129">
        <f>IF(A33="","",IF(F33=AJ$6,(I33*100)/(J33*U33),(I33*100)/(SQRT(3)*J33*U33)))</f>
      </c>
      <c r="W33" s="131">
        <f>MAX(AD33:AD34)</f>
        <v>0</v>
      </c>
      <c r="X33" s="22"/>
      <c r="AD33" s="75">
        <f>IF(H33="","",IF(V33&gt;14,18,IF(V33&gt;10,14,IF(V33&gt;7.5,10,IF(V33&gt;5,7.5,IF(V33&gt;2.5,5,IF(V33&gt;0,2.5,"")))))))</f>
      </c>
      <c r="AF33" s="70"/>
      <c r="AG33" s="108">
        <f>IF(ISERROR(INDEX($AI33:$AK33,MATCH($F33,$AI$6:$AK$6,0)))=TRUE,"",INDEX($AI33:$AK33,MATCH($F33,$AI$6:$AK$6,0)))</f>
      </c>
      <c r="AH33" s="112">
        <f>IF(ISERROR(INDEX($AL33:$AN33,MATCH($F33,$AL$6:$AN$6,0)))=TRUE,"",INDEX($AL33:$AN33,MATCH($F33,$AL$6:$AN$6,0)))</f>
      </c>
      <c r="AI33" s="108">
        <f>IF(ISERROR(INDEX($AO33:$AP33,MATCH($G33,$AO$6:$AP$6,0)))=TRUE,"",INDEX($AO33:$AP33,MATCH($G33,$AO$6:$AP$6,0)))</f>
      </c>
      <c r="AJ33" s="110">
        <f>IF(ISERROR(INDEX($AQ33:$AR33,MATCH($G33,$AQ$6:$AR$6,0)))=TRUE,"",INDEX($AQ33:$AR33,MATCH($G33,$AQ$6:$AR$6,0)))</f>
      </c>
      <c r="AK33" s="112">
        <f>IF(ISERROR(INDEX($AS33:$AT33,MATCH($G33,$AS$6:$AT$6,0)))=TRUE,"",INDEX($AS33:$AT33,MATCH($G33,$AS$6:$AT$6,0)))</f>
      </c>
      <c r="AL33" s="120">
        <f>IF(ISERROR(INDEX($AU33:$AV33,MATCH($G33,$AU$6:$AV$6,0)))=TRUE,"",INDEX($AU33:$AV33,MATCH($G33,$AU$6:$AV$6,0)))</f>
      </c>
      <c r="AM33" s="122">
        <f>IF(ISERROR(INDEX($AW33:$AX33,MATCH($G33,$AW$6:$AX$6,0)))=TRUE,"",INDEX($AW33:$AX33,MATCH($G33,$AW$6:$AX$6,0)))</f>
      </c>
      <c r="AN33" s="122">
        <f>IF(ISERROR(INDEX($AY33:$AZ33,MATCH($G33,$AY$6:$AZ$6,0)))=TRUE,"",INDEX($AY33:$AZ33,MATCH($G33,$AY$6:$AZ$6,0)))</f>
      </c>
      <c r="AO33" s="120">
        <f aca="true" t="shared" si="13" ref="AO33:AZ33">IF(ISERROR(INDEX(BB$7:BB$16,MATCH($H33,$BA$7:$BA$16,0)))=TRUE,"",INDEX(BB$7:BB$16,MATCH($H33,$BA$7:$BA$16,0)))</f>
      </c>
      <c r="AP33" s="122">
        <f t="shared" si="13"/>
      </c>
      <c r="AQ33" s="122">
        <f t="shared" si="13"/>
      </c>
      <c r="AR33" s="122">
        <f t="shared" si="13"/>
      </c>
      <c r="AS33" s="122">
        <f t="shared" si="13"/>
      </c>
      <c r="AT33" s="126">
        <f t="shared" si="13"/>
      </c>
      <c r="AU33" s="120">
        <f t="shared" si="13"/>
      </c>
      <c r="AV33" s="122">
        <f t="shared" si="13"/>
      </c>
      <c r="AW33" s="122">
        <f t="shared" si="13"/>
      </c>
      <c r="AX33" s="122">
        <f t="shared" si="13"/>
      </c>
      <c r="AY33" s="122">
        <f t="shared" si="13"/>
      </c>
      <c r="AZ33" s="126">
        <f t="shared" si="13"/>
      </c>
    </row>
    <row r="34" spans="1:52" s="23" customFormat="1" ht="10.5" customHeight="1">
      <c r="A34" s="147"/>
      <c r="B34" s="149"/>
      <c r="C34" s="141"/>
      <c r="D34" s="151"/>
      <c r="E34" s="145"/>
      <c r="F34" s="141"/>
      <c r="G34" s="141"/>
      <c r="H34" s="143"/>
      <c r="I34" s="145"/>
      <c r="J34" s="145"/>
      <c r="K34" s="130"/>
      <c r="L34" s="136"/>
      <c r="M34" s="136"/>
      <c r="N34" s="136"/>
      <c r="O34" s="136"/>
      <c r="P34" s="130"/>
      <c r="Q34" s="133">
        <f>IF(A33="","",N33)</f>
      </c>
      <c r="R34" s="134"/>
      <c r="S34" s="133">
        <f>IF(A33="","",IF(F33=AK$6,(K33+O33)/(K33+O33),IF(F33=AJ$6,K33+O33,((K33+O33)*P33)/(K33+O33+P33))))</f>
      </c>
      <c r="T34" s="134"/>
      <c r="U34" s="136"/>
      <c r="V34" s="130"/>
      <c r="W34" s="132"/>
      <c r="X34" s="22"/>
      <c r="AD34" s="75">
        <f>IF(H33="","",IF(V33&gt;50,62,IF(V33&gt;42,50,IF(V33&gt;35,42,IF(V33&gt;30,35,IF(V33&gt;25,30,IF(V33&gt;22,25,IF(V33&gt;18,22,""))))))))</f>
      </c>
      <c r="AF34" s="70"/>
      <c r="AG34" s="109"/>
      <c r="AH34" s="113"/>
      <c r="AI34" s="108"/>
      <c r="AJ34" s="110"/>
      <c r="AK34" s="112"/>
      <c r="AL34" s="121"/>
      <c r="AM34" s="123"/>
      <c r="AN34" s="123"/>
      <c r="AO34" s="121"/>
      <c r="AP34" s="123"/>
      <c r="AQ34" s="123"/>
      <c r="AR34" s="123"/>
      <c r="AS34" s="123"/>
      <c r="AT34" s="128"/>
      <c r="AU34" s="121"/>
      <c r="AV34" s="123"/>
      <c r="AW34" s="123"/>
      <c r="AX34" s="123"/>
      <c r="AY34" s="123"/>
      <c r="AZ34" s="128"/>
    </row>
    <row r="35" spans="1:52" s="23" customFormat="1" ht="10.5" customHeight="1">
      <c r="A35" s="146"/>
      <c r="B35" s="148"/>
      <c r="C35" s="140"/>
      <c r="D35" s="150"/>
      <c r="E35" s="144">
        <f>IF(A35="","",SQRT(3)*C35*D35*1000)</f>
      </c>
      <c r="F35" s="140"/>
      <c r="G35" s="140"/>
      <c r="H35" s="142"/>
      <c r="I35" s="144">
        <f>IF(H35="","",H35)</f>
      </c>
      <c r="J35" s="144">
        <f>IF(H35="","",210)</f>
      </c>
      <c r="K35" s="129">
        <f>IF(A35="","",I35/E35*100)</f>
      </c>
      <c r="L35" s="135">
        <f>IF(ISERROR(INDEX($AG35:$AH35,MATCH($E$3,$AG$6:$AH$6,0)))=TRUE,"",INDEX($AG35:$AH35,MATCH($E$3,$AG$6:$AH$6,0)))</f>
      </c>
      <c r="M35" s="135">
        <f>IF(ISERROR(INDEX($AG79:$AH79,MATCH($E$3,$AG$50:$AH$50,0)))=TRUE,"",INDEX($AG79:$AH79,MATCH($E$3,$AG$50:$AH$50,0)))</f>
      </c>
      <c r="N35" s="135">
        <f>IF(F35="","",I35/H35*L35)</f>
      </c>
      <c r="O35" s="135">
        <f>IF(F35="","",I35/H35*M35)</f>
      </c>
      <c r="P35" s="129">
        <f>IF(F35=AI$6,25*(I35/H35),"")</f>
      </c>
      <c r="Q35" s="137">
        <f>IF(G35="","",ROUND(SQRT(Q36^2+S36^2),2))</f>
      </c>
      <c r="R35" s="138"/>
      <c r="S35" s="138"/>
      <c r="T35" s="139"/>
      <c r="U35" s="135">
        <f>IF(Q35="","",Q35)</f>
      </c>
      <c r="V35" s="129">
        <f>IF(A35="","",IF(F35=AJ$6,(I35*100)/(J35*U35),(I35*100)/(SQRT(3)*J35*U35)))</f>
      </c>
      <c r="W35" s="131">
        <f>MAX(AD35:AD36)</f>
        <v>0</v>
      </c>
      <c r="X35" s="22"/>
      <c r="AD35" s="75">
        <f>IF(H35="","",IF(V35&gt;14,18,IF(V35&gt;10,14,IF(V35&gt;7.5,10,IF(V35&gt;5,7.5,IF(V35&gt;2.5,5,IF(V35&gt;0,2.5,"")))))))</f>
      </c>
      <c r="AF35" s="70"/>
      <c r="AG35" s="108">
        <f>IF(ISERROR(INDEX($AI35:$AK35,MATCH($F35,$AI$6:$AK$6,0)))=TRUE,"",INDEX($AI35:$AK35,MATCH($F35,$AI$6:$AK$6,0)))</f>
      </c>
      <c r="AH35" s="112">
        <f>IF(ISERROR(INDEX($AL35:$AN35,MATCH($F35,$AL$6:$AN$6,0)))=TRUE,"",INDEX($AL35:$AN35,MATCH($F35,$AL$6:$AN$6,0)))</f>
      </c>
      <c r="AI35" s="108">
        <f>IF(ISERROR(INDEX($AO35:$AP35,MATCH($G35,$AO$6:$AP$6,0)))=TRUE,"",INDEX($AO35:$AP35,MATCH($G35,$AO$6:$AP$6,0)))</f>
      </c>
      <c r="AJ35" s="110">
        <f>IF(ISERROR(INDEX($AQ35:$AR35,MATCH($G35,$AQ$6:$AR$6,0)))=TRUE,"",INDEX($AQ35:$AR35,MATCH($G35,$AQ$6:$AR$6,0)))</f>
      </c>
      <c r="AK35" s="112">
        <f>IF(ISERROR(INDEX($AS35:$AT35,MATCH($G35,$AS$6:$AT$6,0)))=TRUE,"",INDEX($AS35:$AT35,MATCH($G35,$AS$6:$AT$6,0)))</f>
      </c>
      <c r="AL35" s="120">
        <f>IF(ISERROR(INDEX($AU35:$AV35,MATCH($G35,$AU$6:$AV$6,0)))=TRUE,"",INDEX($AU35:$AV35,MATCH($G35,$AU$6:$AV$6,0)))</f>
      </c>
      <c r="AM35" s="122">
        <f>IF(ISERROR(INDEX($AW35:$AX35,MATCH($G35,$AW$6:$AX$6,0)))=TRUE,"",INDEX($AW35:$AX35,MATCH($G35,$AW$6:$AX$6,0)))</f>
      </c>
      <c r="AN35" s="122">
        <f>IF(ISERROR(INDEX($AY35:$AZ35,MATCH($G35,$AY$6:$AZ$6,0)))=TRUE,"",INDEX($AY35:$AZ35,MATCH($G35,$AY$6:$AZ$6,0)))</f>
      </c>
      <c r="AO35" s="120">
        <f aca="true" t="shared" si="14" ref="AO35:AZ35">IF(ISERROR(INDEX(BB$7:BB$16,MATCH($H35,$BA$7:$BA$16,0)))=TRUE,"",INDEX(BB$7:BB$16,MATCH($H35,$BA$7:$BA$16,0)))</f>
      </c>
      <c r="AP35" s="122">
        <f t="shared" si="14"/>
      </c>
      <c r="AQ35" s="122">
        <f t="shared" si="14"/>
      </c>
      <c r="AR35" s="122">
        <f t="shared" si="14"/>
      </c>
      <c r="AS35" s="122">
        <f t="shared" si="14"/>
      </c>
      <c r="AT35" s="126">
        <f t="shared" si="14"/>
      </c>
      <c r="AU35" s="120">
        <f t="shared" si="14"/>
      </c>
      <c r="AV35" s="122">
        <f t="shared" si="14"/>
      </c>
      <c r="AW35" s="122">
        <f t="shared" si="14"/>
      </c>
      <c r="AX35" s="122">
        <f t="shared" si="14"/>
      </c>
      <c r="AY35" s="122">
        <f t="shared" si="14"/>
      </c>
      <c r="AZ35" s="126">
        <f t="shared" si="14"/>
      </c>
    </row>
    <row r="36" spans="1:52" s="23" customFormat="1" ht="10.5" customHeight="1">
      <c r="A36" s="147"/>
      <c r="B36" s="149"/>
      <c r="C36" s="141"/>
      <c r="D36" s="151"/>
      <c r="E36" s="145"/>
      <c r="F36" s="141"/>
      <c r="G36" s="141"/>
      <c r="H36" s="143"/>
      <c r="I36" s="145"/>
      <c r="J36" s="145"/>
      <c r="K36" s="130"/>
      <c r="L36" s="136"/>
      <c r="M36" s="136"/>
      <c r="N36" s="136"/>
      <c r="O36" s="136"/>
      <c r="P36" s="130"/>
      <c r="Q36" s="133">
        <f>IF(A35="","",N35)</f>
      </c>
      <c r="R36" s="134"/>
      <c r="S36" s="133">
        <f>IF(A35="","",IF(F35=AK$6,(K35+O35)/(K35+O35),IF(F35=AJ$6,K35+O35,((K35+O35)*P35)/(K35+O35+P35))))</f>
      </c>
      <c r="T36" s="134"/>
      <c r="U36" s="136"/>
      <c r="V36" s="130"/>
      <c r="W36" s="132"/>
      <c r="X36" s="22"/>
      <c r="AD36" s="75">
        <f>IF(H35="","",IF(V35&gt;50,62,IF(V35&gt;42,50,IF(V35&gt;35,42,IF(V35&gt;30,35,IF(V35&gt;25,30,IF(V35&gt;22,25,IF(V35&gt;18,22,""))))))))</f>
      </c>
      <c r="AF36" s="70"/>
      <c r="AG36" s="109"/>
      <c r="AH36" s="113"/>
      <c r="AI36" s="108"/>
      <c r="AJ36" s="110"/>
      <c r="AK36" s="112"/>
      <c r="AL36" s="121"/>
      <c r="AM36" s="123"/>
      <c r="AN36" s="123"/>
      <c r="AO36" s="121"/>
      <c r="AP36" s="123"/>
      <c r="AQ36" s="123"/>
      <c r="AR36" s="123"/>
      <c r="AS36" s="123"/>
      <c r="AT36" s="128"/>
      <c r="AU36" s="121"/>
      <c r="AV36" s="123"/>
      <c r="AW36" s="123"/>
      <c r="AX36" s="123"/>
      <c r="AY36" s="123"/>
      <c r="AZ36" s="128"/>
    </row>
    <row r="37" spans="1:52" s="23" customFormat="1" ht="10.5" customHeight="1">
      <c r="A37" s="146"/>
      <c r="B37" s="148"/>
      <c r="C37" s="140"/>
      <c r="D37" s="150"/>
      <c r="E37" s="144">
        <f>IF(A37="","",SQRT(3)*C37*D37*1000)</f>
      </c>
      <c r="F37" s="140"/>
      <c r="G37" s="140"/>
      <c r="H37" s="142"/>
      <c r="I37" s="144">
        <f>IF(H37="","",H37)</f>
      </c>
      <c r="J37" s="144">
        <f>IF(H37="","",210)</f>
      </c>
      <c r="K37" s="129">
        <f>IF(A37="","",I37/E37*100)</f>
      </c>
      <c r="L37" s="135">
        <f>IF(ISERROR(INDEX($AG37:$AH37,MATCH($E$3,$AG$6:$AH$6,0)))=TRUE,"",INDEX($AG37:$AH37,MATCH($E$3,$AG$6:$AH$6,0)))</f>
      </c>
      <c r="M37" s="135">
        <f>IF(ISERROR(INDEX($AG81:$AH81,MATCH($E$3,$AG$50:$AH$50,0)))=TRUE,"",INDEX($AG81:$AH81,MATCH($E$3,$AG$50:$AH$50,0)))</f>
      </c>
      <c r="N37" s="135">
        <f>IF(F37="","",I37/H37*L37)</f>
      </c>
      <c r="O37" s="135">
        <f>IF(F37="","",I37/H37*M37)</f>
      </c>
      <c r="P37" s="129">
        <f>IF(F37=AI$6,25*(I37/H37),"")</f>
      </c>
      <c r="Q37" s="137">
        <f>IF(G37="","",ROUND(SQRT(Q38^2+S38^2),2))</f>
      </c>
      <c r="R37" s="138"/>
      <c r="S37" s="138"/>
      <c r="T37" s="139"/>
      <c r="U37" s="135">
        <f>IF(Q37="","",Q37)</f>
      </c>
      <c r="V37" s="129">
        <f>IF(A37="","",IF(F37=AJ$6,(I37*100)/(J37*U37),(I37*100)/(SQRT(3)*J37*U37)))</f>
      </c>
      <c r="W37" s="131">
        <f>MAX(AD37:AD38)</f>
        <v>0</v>
      </c>
      <c r="X37" s="22"/>
      <c r="AD37" s="75">
        <f>IF(H37="","",IF(V37&gt;14,18,IF(V37&gt;10,14,IF(V37&gt;7.5,10,IF(V37&gt;5,7.5,IF(V37&gt;2.5,5,IF(V37&gt;0,2.5,"")))))))</f>
      </c>
      <c r="AF37" s="70"/>
      <c r="AG37" s="108">
        <f>IF(ISERROR(INDEX($AI37:$AK37,MATCH($F37,$AI$6:$AK$6,0)))=TRUE,"",INDEX($AI37:$AK37,MATCH($F37,$AI$6:$AK$6,0)))</f>
      </c>
      <c r="AH37" s="112">
        <f>IF(ISERROR(INDEX($AL37:$AN37,MATCH($F37,$AL$6:$AN$6,0)))=TRUE,"",INDEX($AL37:$AN37,MATCH($F37,$AL$6:$AN$6,0)))</f>
      </c>
      <c r="AI37" s="108">
        <f>IF(ISERROR(INDEX($AO37:$AP37,MATCH($G37,$AO$6:$AP$6,0)))=TRUE,"",INDEX($AO37:$AP37,MATCH($G37,$AO$6:$AP$6,0)))</f>
      </c>
      <c r="AJ37" s="110">
        <f>IF(ISERROR(INDEX($AQ37:$AR37,MATCH($G37,$AQ$6:$AR$6,0)))=TRUE,"",INDEX($AQ37:$AR37,MATCH($G37,$AQ$6:$AR$6,0)))</f>
      </c>
      <c r="AK37" s="112">
        <f>IF(ISERROR(INDEX($AS37:$AT37,MATCH($G37,$AS$6:$AT$6,0)))=TRUE,"",INDEX($AS37:$AT37,MATCH($G37,$AS$6:$AT$6,0)))</f>
      </c>
      <c r="AL37" s="120">
        <f>IF(ISERROR(INDEX($AU37:$AV37,MATCH($G37,$AU$6:$AV$6,0)))=TRUE,"",INDEX($AU37:$AV37,MATCH($G37,$AU$6:$AV$6,0)))</f>
      </c>
      <c r="AM37" s="122">
        <f>IF(ISERROR(INDEX($AW37:$AX37,MATCH($G37,$AW$6:$AX$6,0)))=TRUE,"",INDEX($AW37:$AX37,MATCH($G37,$AW$6:$AX$6,0)))</f>
      </c>
      <c r="AN37" s="122">
        <f>IF(ISERROR(INDEX($AY37:$AZ37,MATCH($G37,$AY$6:$AZ$6,0)))=TRUE,"",INDEX($AY37:$AZ37,MATCH($G37,$AY$6:$AZ$6,0)))</f>
      </c>
      <c r="AO37" s="120">
        <f aca="true" t="shared" si="15" ref="AO37:AZ37">IF(ISERROR(INDEX(BB$7:BB$16,MATCH($H37,$BA$7:$BA$16,0)))=TRUE,"",INDEX(BB$7:BB$16,MATCH($H37,$BA$7:$BA$16,0)))</f>
      </c>
      <c r="AP37" s="122">
        <f t="shared" si="15"/>
      </c>
      <c r="AQ37" s="122">
        <f t="shared" si="15"/>
      </c>
      <c r="AR37" s="122">
        <f t="shared" si="15"/>
      </c>
      <c r="AS37" s="122">
        <f t="shared" si="15"/>
      </c>
      <c r="AT37" s="126">
        <f t="shared" si="15"/>
      </c>
      <c r="AU37" s="120">
        <f t="shared" si="15"/>
      </c>
      <c r="AV37" s="122">
        <f t="shared" si="15"/>
      </c>
      <c r="AW37" s="122">
        <f t="shared" si="15"/>
      </c>
      <c r="AX37" s="122">
        <f t="shared" si="15"/>
      </c>
      <c r="AY37" s="122">
        <f t="shared" si="15"/>
      </c>
      <c r="AZ37" s="126">
        <f t="shared" si="15"/>
      </c>
    </row>
    <row r="38" spans="1:65" s="24" customFormat="1" ht="10.5" customHeight="1">
      <c r="A38" s="147"/>
      <c r="B38" s="149"/>
      <c r="C38" s="141"/>
      <c r="D38" s="151"/>
      <c r="E38" s="145"/>
      <c r="F38" s="141"/>
      <c r="G38" s="141"/>
      <c r="H38" s="143"/>
      <c r="I38" s="145"/>
      <c r="J38" s="145"/>
      <c r="K38" s="130"/>
      <c r="L38" s="136"/>
      <c r="M38" s="136"/>
      <c r="N38" s="136"/>
      <c r="O38" s="136"/>
      <c r="P38" s="130"/>
      <c r="Q38" s="133">
        <f>IF(A37="","",N37)</f>
      </c>
      <c r="R38" s="134"/>
      <c r="S38" s="133">
        <f>IF(A37="","",IF(F37=AK$6,(K37+O37)/(K37+O37),IF(F37=AJ$6,K37+O37,((K37+O37)*P37)/(K37+O37+P37))))</f>
      </c>
      <c r="T38" s="134"/>
      <c r="U38" s="136"/>
      <c r="V38" s="130"/>
      <c r="W38" s="132"/>
      <c r="X38" s="22"/>
      <c r="AD38" s="75">
        <f>IF(H37="","",IF(V37&gt;50,62,IF(V37&gt;42,50,IF(V37&gt;35,42,IF(V37&gt;30,35,IF(V37&gt;25,30,IF(V37&gt;22,25,IF(V37&gt;18,22,""))))))))</f>
      </c>
      <c r="AF38" s="70"/>
      <c r="AG38" s="109"/>
      <c r="AH38" s="113"/>
      <c r="AI38" s="108"/>
      <c r="AJ38" s="110"/>
      <c r="AK38" s="112"/>
      <c r="AL38" s="121"/>
      <c r="AM38" s="123"/>
      <c r="AN38" s="123"/>
      <c r="AO38" s="121"/>
      <c r="AP38" s="123"/>
      <c r="AQ38" s="123"/>
      <c r="AR38" s="123"/>
      <c r="AS38" s="123"/>
      <c r="AT38" s="128"/>
      <c r="AU38" s="121"/>
      <c r="AV38" s="123"/>
      <c r="AW38" s="123"/>
      <c r="AX38" s="123"/>
      <c r="AY38" s="123"/>
      <c r="AZ38" s="128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</row>
    <row r="39" spans="1:52" s="23" customFormat="1" ht="10.5" customHeight="1">
      <c r="A39" s="146"/>
      <c r="B39" s="148"/>
      <c r="C39" s="140"/>
      <c r="D39" s="150"/>
      <c r="E39" s="144">
        <f>IF(A39="","",SQRT(3)*C39*D39*1000)</f>
      </c>
      <c r="F39" s="140"/>
      <c r="G39" s="140"/>
      <c r="H39" s="142"/>
      <c r="I39" s="144">
        <f>IF(H39="","",H39)</f>
      </c>
      <c r="J39" s="144">
        <f>IF(H39="","",210)</f>
      </c>
      <c r="K39" s="129">
        <f>IF(A39="","",I39/E39*100)</f>
      </c>
      <c r="L39" s="135">
        <f>IF(ISERROR(INDEX($AG39:$AH39,MATCH($E$3,$AG$6:$AH$6,0)))=TRUE,"",INDEX($AG39:$AH39,MATCH($E$3,$AG$6:$AH$6,0)))</f>
      </c>
      <c r="M39" s="135">
        <f>IF(ISERROR(INDEX($AG83:$AH83,MATCH($E$3,$AG$50:$AH$50,0)))=TRUE,"",INDEX($AG83:$AH83,MATCH($E$3,$AG$50:$AH$50,0)))</f>
      </c>
      <c r="N39" s="135">
        <f>IF(F39="","",I39/H39*L39)</f>
      </c>
      <c r="O39" s="135">
        <f>IF(F39="","",I39/H39*M39)</f>
      </c>
      <c r="P39" s="129">
        <f>IF(F39=AI$6,25*(I39/H39),"")</f>
      </c>
      <c r="Q39" s="137">
        <f>IF(G39="","",ROUND(SQRT(Q40^2+S40^2),2))</f>
      </c>
      <c r="R39" s="138"/>
      <c r="S39" s="138"/>
      <c r="T39" s="139"/>
      <c r="U39" s="135">
        <f>IF(Q39="","",Q39)</f>
      </c>
      <c r="V39" s="129">
        <f>IF(A39="","",IF(F39=AJ$6,(I39*100)/(J39*U39),(I39*100)/(SQRT(3)*J39*U39)))</f>
      </c>
      <c r="W39" s="131">
        <f>MAX(AD39:AD40)</f>
        <v>0</v>
      </c>
      <c r="X39" s="22"/>
      <c r="AD39" s="75">
        <f>IF(H39="","",IF(V39&gt;14,18,IF(V39&gt;10,14,IF(V39&gt;7.5,10,IF(V39&gt;5,7.5,IF(V39&gt;2.5,5,IF(V39&gt;0,2.5,"")))))))</f>
      </c>
      <c r="AF39" s="70"/>
      <c r="AG39" s="108">
        <f>IF(ISERROR(INDEX($AI39:$AK39,MATCH($F39,$AI$6:$AK$6,0)))=TRUE,"",INDEX($AI39:$AK39,MATCH($F39,$AI$6:$AK$6,0)))</f>
      </c>
      <c r="AH39" s="112">
        <f>IF(ISERROR(INDEX($AL39:$AN39,MATCH($F39,$AL$6:$AN$6,0)))=TRUE,"",INDEX($AL39:$AN39,MATCH($F39,$AL$6:$AN$6,0)))</f>
      </c>
      <c r="AI39" s="108">
        <f>IF(ISERROR(INDEX($AO39:$AP39,MATCH($G39,$AO$6:$AP$6,0)))=TRUE,"",INDEX($AO39:$AP39,MATCH($G39,$AO$6:$AP$6,0)))</f>
      </c>
      <c r="AJ39" s="110">
        <f>IF(ISERROR(INDEX($AQ39:$AR39,MATCH($G39,$AQ$6:$AR$6,0)))=TRUE,"",INDEX($AQ39:$AR39,MATCH($G39,$AQ$6:$AR$6,0)))</f>
      </c>
      <c r="AK39" s="112">
        <f>IF(ISERROR(INDEX($AS39:$AT39,MATCH($G39,$AS$6:$AT$6,0)))=TRUE,"",INDEX($AS39:$AT39,MATCH($G39,$AS$6:$AT$6,0)))</f>
      </c>
      <c r="AL39" s="120">
        <f>IF(ISERROR(INDEX($AU39:$AV39,MATCH($G39,$AU$6:$AV$6,0)))=TRUE,"",INDEX($AU39:$AV39,MATCH($G39,$AU$6:$AV$6,0)))</f>
      </c>
      <c r="AM39" s="122">
        <f>IF(ISERROR(INDEX($AW39:$AX39,MATCH($G39,$AW$6:$AX$6,0)))=TRUE,"",INDEX($AW39:$AX39,MATCH($G39,$AW$6:$AX$6,0)))</f>
      </c>
      <c r="AN39" s="122">
        <f>IF(ISERROR(INDEX($AY39:$AZ39,MATCH($G39,$AY$6:$AZ$6,0)))=TRUE,"",INDEX($AY39:$AZ39,MATCH($G39,$AY$6:$AZ$6,0)))</f>
      </c>
      <c r="AO39" s="120">
        <f aca="true" t="shared" si="16" ref="AO39:AZ39">IF(ISERROR(INDEX(BB$7:BB$16,MATCH($H39,$BA$7:$BA$16,0)))=TRUE,"",INDEX(BB$7:BB$16,MATCH($H39,$BA$7:$BA$16,0)))</f>
      </c>
      <c r="AP39" s="122">
        <f t="shared" si="16"/>
      </c>
      <c r="AQ39" s="122">
        <f t="shared" si="16"/>
      </c>
      <c r="AR39" s="122">
        <f t="shared" si="16"/>
      </c>
      <c r="AS39" s="122">
        <f t="shared" si="16"/>
      </c>
      <c r="AT39" s="126">
        <f t="shared" si="16"/>
      </c>
      <c r="AU39" s="120">
        <f t="shared" si="16"/>
      </c>
      <c r="AV39" s="122">
        <f t="shared" si="16"/>
      </c>
      <c r="AW39" s="122">
        <f t="shared" si="16"/>
      </c>
      <c r="AX39" s="122">
        <f t="shared" si="16"/>
      </c>
      <c r="AY39" s="122">
        <f t="shared" si="16"/>
      </c>
      <c r="AZ39" s="126">
        <f t="shared" si="16"/>
      </c>
    </row>
    <row r="40" spans="1:65" s="24" customFormat="1" ht="10.5" customHeight="1">
      <c r="A40" s="147"/>
      <c r="B40" s="149"/>
      <c r="C40" s="141"/>
      <c r="D40" s="151"/>
      <c r="E40" s="145"/>
      <c r="F40" s="141"/>
      <c r="G40" s="141"/>
      <c r="H40" s="143"/>
      <c r="I40" s="145"/>
      <c r="J40" s="145"/>
      <c r="K40" s="130"/>
      <c r="L40" s="136"/>
      <c r="M40" s="136"/>
      <c r="N40" s="136"/>
      <c r="O40" s="136"/>
      <c r="P40" s="130"/>
      <c r="Q40" s="133">
        <f>IF(A39="","",N39)</f>
      </c>
      <c r="R40" s="134"/>
      <c r="S40" s="133">
        <f>IF(A39="","",IF(F39=AK$6,(K39+O39)/(K39+O39),IF(F39=AJ$6,K39+O39,((K39+O39)*P39)/(K39+O39+P39))))</f>
      </c>
      <c r="T40" s="134"/>
      <c r="U40" s="136"/>
      <c r="V40" s="130"/>
      <c r="W40" s="132"/>
      <c r="X40" s="22"/>
      <c r="AD40" s="75">
        <f>IF(H39="","",IF(V39&gt;50,62,IF(V39&gt;42,50,IF(V39&gt;35,42,IF(V39&gt;30,35,IF(V39&gt;25,30,IF(V39&gt;22,25,IF(V39&gt;18,22,""))))))))</f>
      </c>
      <c r="AF40" s="70"/>
      <c r="AG40" s="109"/>
      <c r="AH40" s="113"/>
      <c r="AI40" s="108"/>
      <c r="AJ40" s="110"/>
      <c r="AK40" s="112"/>
      <c r="AL40" s="121"/>
      <c r="AM40" s="123"/>
      <c r="AN40" s="123"/>
      <c r="AO40" s="121"/>
      <c r="AP40" s="123"/>
      <c r="AQ40" s="123"/>
      <c r="AR40" s="123"/>
      <c r="AS40" s="123"/>
      <c r="AT40" s="128"/>
      <c r="AU40" s="121"/>
      <c r="AV40" s="123"/>
      <c r="AW40" s="123"/>
      <c r="AX40" s="123"/>
      <c r="AY40" s="123"/>
      <c r="AZ40" s="128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</row>
    <row r="41" spans="1:67" s="24" customFormat="1" ht="10.5" customHeight="1">
      <c r="A41" s="146"/>
      <c r="B41" s="148"/>
      <c r="C41" s="140"/>
      <c r="D41" s="150"/>
      <c r="E41" s="144">
        <f>IF(A41="","",SQRT(3)*C41*D41*1000)</f>
      </c>
      <c r="F41" s="140"/>
      <c r="G41" s="140"/>
      <c r="H41" s="142"/>
      <c r="I41" s="144">
        <f>IF(H41="","",H41)</f>
      </c>
      <c r="J41" s="144">
        <f>IF(H41="","",210)</f>
      </c>
      <c r="K41" s="129">
        <f>IF(A41="","",I41/E41*100)</f>
      </c>
      <c r="L41" s="135">
        <f>IF(ISERROR(INDEX($AG41:$AH41,MATCH($E$3,$AG$6:$AH$6,0)))=TRUE,"",INDEX($AG41:$AH41,MATCH($E$3,$AG$6:$AH$6,0)))</f>
      </c>
      <c r="M41" s="135">
        <f>IF(ISERROR(INDEX($AG85:$AH85,MATCH($E$3,$AG$50:$AH$50,0)))=TRUE,"",INDEX($AG85:$AH85,MATCH($E$3,$AG$50:$AH$50,0)))</f>
      </c>
      <c r="N41" s="135">
        <f>IF(F41="","",I41/H41*L41)</f>
      </c>
      <c r="O41" s="135">
        <f>IF(F41="","",I41/H41*M41)</f>
      </c>
      <c r="P41" s="129">
        <f>IF(F41=AI$6,25*(I41/H41),"")</f>
      </c>
      <c r="Q41" s="137">
        <f>IF(G41="","",ROUND(SQRT(Q42^2+S42^2),2))</f>
      </c>
      <c r="R41" s="138"/>
      <c r="S41" s="138"/>
      <c r="T41" s="139"/>
      <c r="U41" s="135">
        <f>IF(Q41="","",Q41)</f>
      </c>
      <c r="V41" s="129">
        <f>IF(A41="","",IF(F41=AJ$6,(I41*100)/(J41*U41),(I41*100)/(SQRT(3)*J41*U41)))</f>
      </c>
      <c r="W41" s="131">
        <f>MAX(AD41:AD42)</f>
        <v>0</v>
      </c>
      <c r="AD41" s="75">
        <f>IF(H41="","",IF(V41&gt;14,18,IF(V41&gt;10,14,IF(V41&gt;7.5,10,IF(V41&gt;5,7.5,IF(V41&gt;2.5,5,IF(V41&gt;0,2.5,"")))))))</f>
      </c>
      <c r="AF41" s="70"/>
      <c r="AG41" s="108">
        <f>IF(ISERROR(INDEX($AI41:$AK41,MATCH($F41,$AI$6:$AK$6,0)))=TRUE,"",INDEX($AI41:$AK41,MATCH($F41,$AI$6:$AK$6,0)))</f>
      </c>
      <c r="AH41" s="112">
        <f>IF(ISERROR(INDEX($AL41:$AN41,MATCH($F41,$AL$6:$AN$6,0)))=TRUE,"",INDEX($AL41:$AN41,MATCH($F41,$AL$6:$AN$6,0)))</f>
      </c>
      <c r="AI41" s="108">
        <f>IF(ISERROR(INDEX($AO41:$AP41,MATCH($G41,$AO$6:$AP$6,0)))=TRUE,"",INDEX($AO41:$AP41,MATCH($G41,$AO$6:$AP$6,0)))</f>
      </c>
      <c r="AJ41" s="110">
        <f>IF(ISERROR(INDEX($AQ41:$AR41,MATCH($G41,$AQ$6:$AR$6,0)))=TRUE,"",INDEX($AQ41:$AR41,MATCH($G41,$AQ$6:$AR$6,0)))</f>
      </c>
      <c r="AK41" s="112">
        <f>IF(ISERROR(INDEX($AS41:$AT41,MATCH($G41,$AS$6:$AT$6,0)))=TRUE,"",INDEX($AS41:$AT41,MATCH($G41,$AS$6:$AT$6,0)))</f>
      </c>
      <c r="AL41" s="120">
        <f>IF(ISERROR(INDEX($AU41:$AV41,MATCH($G41,$AU$6:$AV$6,0)))=TRUE,"",INDEX($AU41:$AV41,MATCH($G41,$AU$6:$AV$6,0)))</f>
      </c>
      <c r="AM41" s="122">
        <f>IF(ISERROR(INDEX($AW41:$AX41,MATCH($G41,$AW$6:$AX$6,0)))=TRUE,"",INDEX($AW41:$AX41,MATCH($G41,$AW$6:$AX$6,0)))</f>
      </c>
      <c r="AN41" s="122">
        <f>IF(ISERROR(INDEX($AY41:$AZ41,MATCH($G41,$AY$6:$AZ$6,0)))=TRUE,"",INDEX($AY41:$AZ41,MATCH($G41,$AY$6:$AZ$6,0)))</f>
      </c>
      <c r="AO41" s="120">
        <f aca="true" t="shared" si="17" ref="AO41:AZ41">IF(ISERROR(INDEX(BB$7:BB$16,MATCH($H41,$BA$7:$BA$16,0)))=TRUE,"",INDEX(BB$7:BB$16,MATCH($H41,$BA$7:$BA$16,0)))</f>
      </c>
      <c r="AP41" s="122">
        <f t="shared" si="17"/>
      </c>
      <c r="AQ41" s="122">
        <f t="shared" si="17"/>
      </c>
      <c r="AR41" s="122">
        <f t="shared" si="17"/>
      </c>
      <c r="AS41" s="122">
        <f t="shared" si="17"/>
      </c>
      <c r="AT41" s="126">
        <f t="shared" si="17"/>
      </c>
      <c r="AU41" s="120">
        <f t="shared" si="17"/>
      </c>
      <c r="AV41" s="122">
        <f t="shared" si="17"/>
      </c>
      <c r="AW41" s="122">
        <f t="shared" si="17"/>
      </c>
      <c r="AX41" s="122">
        <f t="shared" si="17"/>
      </c>
      <c r="AY41" s="122">
        <f t="shared" si="17"/>
      </c>
      <c r="AZ41" s="126">
        <f t="shared" si="17"/>
      </c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"/>
      <c r="BO41" s="2"/>
    </row>
    <row r="42" spans="1:67" s="24" customFormat="1" ht="10.5" customHeight="1">
      <c r="A42" s="147"/>
      <c r="B42" s="149"/>
      <c r="C42" s="141"/>
      <c r="D42" s="151"/>
      <c r="E42" s="145"/>
      <c r="F42" s="141"/>
      <c r="G42" s="141"/>
      <c r="H42" s="143"/>
      <c r="I42" s="145"/>
      <c r="J42" s="145"/>
      <c r="K42" s="130"/>
      <c r="L42" s="136"/>
      <c r="M42" s="136"/>
      <c r="N42" s="136"/>
      <c r="O42" s="136"/>
      <c r="P42" s="130"/>
      <c r="Q42" s="133">
        <f>IF(A41="","",N41)</f>
      </c>
      <c r="R42" s="134"/>
      <c r="S42" s="133">
        <f>IF(A41="","",IF(F41=AK$6,(K41+O41)/(K41+O41),IF(F41=AJ$6,K41+O41,((K41+O41)*P41)/(K41+O41+P41))))</f>
      </c>
      <c r="T42" s="134"/>
      <c r="U42" s="136"/>
      <c r="V42" s="130"/>
      <c r="W42" s="132"/>
      <c r="AD42" s="75">
        <f>IF(H41="","",IF(V41&gt;50,62,IF(V41&gt;42,50,IF(V41&gt;35,42,IF(V41&gt;30,35,IF(V41&gt;25,30,IF(V41&gt;22,25,IF(V41&gt;18,22,""))))))))</f>
      </c>
      <c r="AF42" s="70"/>
      <c r="AG42" s="109"/>
      <c r="AH42" s="113"/>
      <c r="AI42" s="108"/>
      <c r="AJ42" s="110"/>
      <c r="AK42" s="112"/>
      <c r="AL42" s="121"/>
      <c r="AM42" s="123"/>
      <c r="AN42" s="123"/>
      <c r="AO42" s="121"/>
      <c r="AP42" s="123"/>
      <c r="AQ42" s="123"/>
      <c r="AR42" s="123"/>
      <c r="AS42" s="123"/>
      <c r="AT42" s="128"/>
      <c r="AU42" s="121"/>
      <c r="AV42" s="123"/>
      <c r="AW42" s="123"/>
      <c r="AX42" s="123"/>
      <c r="AY42" s="123"/>
      <c r="AZ42" s="128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"/>
      <c r="BO42" s="2"/>
    </row>
    <row r="43" spans="1:67" s="24" customFormat="1" ht="10.5" customHeight="1">
      <c r="A43" s="146"/>
      <c r="B43" s="148"/>
      <c r="C43" s="140"/>
      <c r="D43" s="150"/>
      <c r="E43" s="144">
        <f>IF(A43="","",SQRT(3)*C43*D43*1000)</f>
      </c>
      <c r="F43" s="140"/>
      <c r="G43" s="140"/>
      <c r="H43" s="142"/>
      <c r="I43" s="144">
        <f>IF(H43="","",H43)</f>
      </c>
      <c r="J43" s="144">
        <f>IF(H43="","",210)</f>
      </c>
      <c r="K43" s="129">
        <f>IF(A43="","",I43/E43*100)</f>
      </c>
      <c r="L43" s="135">
        <f>IF(ISERROR(INDEX($AG43:$AH43,MATCH($E$3,$AG$6:$AH$6,0)))=TRUE,"",INDEX($AG43:$AH43,MATCH($E$3,$AG$6:$AH$6,0)))</f>
      </c>
      <c r="M43" s="135">
        <f>IF(ISERROR(INDEX($AG87:$AH87,MATCH($E$3,$AG$50:$AH$50,0)))=TRUE,"",INDEX($AG87:$AH87,MATCH($E$3,$AG$50:$AH$50,0)))</f>
      </c>
      <c r="N43" s="135">
        <f>IF(F43="","",I43/H43*L43)</f>
      </c>
      <c r="O43" s="135">
        <f>IF(F43="","",I43/H43*M43)</f>
      </c>
      <c r="P43" s="129">
        <f>IF(F43=AI$6,25*(I43/H43),"")</f>
      </c>
      <c r="Q43" s="137">
        <f>IF(G43="","",ROUND(SQRT(Q44^2+S44^2),2))</f>
      </c>
      <c r="R43" s="138"/>
      <c r="S43" s="138"/>
      <c r="T43" s="139"/>
      <c r="U43" s="135">
        <f>IF(Q43="","",Q43)</f>
      </c>
      <c r="V43" s="129">
        <f>IF(A43="","",IF(F43=AJ$6,(I43*100)/(J43*U43),(I43*100)/(SQRT(3)*J43*U43)))</f>
      </c>
      <c r="W43" s="131">
        <f>MAX(AD43:AD44)</f>
        <v>0</v>
      </c>
      <c r="AD43" s="75">
        <f>IF(H43="","",IF(V43&gt;14,18,IF(V43&gt;10,14,IF(V43&gt;7.5,10,IF(V43&gt;5,7.5,IF(V43&gt;2.5,5,IF(V43&gt;0,2.5,"")))))))</f>
      </c>
      <c r="AF43" s="70"/>
      <c r="AG43" s="108">
        <f>IF(ISERROR(INDEX($AI43:$AK43,MATCH($F43,$AI$6:$AK$6,0)))=TRUE,"",INDEX($AI43:$AK43,MATCH($F43,$AI$6:$AK$6,0)))</f>
      </c>
      <c r="AH43" s="112">
        <f>IF(ISERROR(INDEX($AL43:$AN43,MATCH($F43,$AL$6:$AN$6,0)))=TRUE,"",INDEX($AL43:$AN43,MATCH($F43,$AL$6:$AN$6,0)))</f>
      </c>
      <c r="AI43" s="108">
        <f>IF(ISERROR(INDEX($AO43:$AP43,MATCH($G43,$AO$6:$AP$6,0)))=TRUE,"",INDEX($AO43:$AP43,MATCH($G43,$AO$6:$AP$6,0)))</f>
      </c>
      <c r="AJ43" s="110">
        <f>IF(ISERROR(INDEX($AQ43:$AR43,MATCH($G43,$AQ$6:$AR$6,0)))=TRUE,"",INDEX($AQ43:$AR43,MATCH($G43,$AQ$6:$AR$6,0)))</f>
      </c>
      <c r="AK43" s="112">
        <f>IF(ISERROR(INDEX($AS43:$AT43,MATCH($G43,$AS$6:$AT$6,0)))=TRUE,"",INDEX($AS43:$AT43,MATCH($G43,$AS$6:$AT$6,0)))</f>
      </c>
      <c r="AL43" s="120">
        <f>IF(ISERROR(INDEX($AU43:$AV43,MATCH($G43,$AU$6:$AV$6,0)))=TRUE,"",INDEX($AU43:$AV43,MATCH($G43,$AU$6:$AV$6,0)))</f>
      </c>
      <c r="AM43" s="122">
        <f>IF(ISERROR(INDEX($AW43:$AX43,MATCH($G43,$AW$6:$AX$6,0)))=TRUE,"",INDEX($AW43:$AX43,MATCH($G43,$AW$6:$AX$6,0)))</f>
      </c>
      <c r="AN43" s="122">
        <f>IF(ISERROR(INDEX($AY43:$AZ43,MATCH($G43,$AY$6:$AZ$6,0)))=TRUE,"",INDEX($AY43:$AZ43,MATCH($G43,$AY$6:$AZ$6,0)))</f>
      </c>
      <c r="AO43" s="120">
        <f aca="true" t="shared" si="18" ref="AO43:AZ43">IF(ISERROR(INDEX(BB$7:BB$16,MATCH($H43,$BA$7:$BA$16,0)))=TRUE,"",INDEX(BB$7:BB$16,MATCH($H43,$BA$7:$BA$16,0)))</f>
      </c>
      <c r="AP43" s="122">
        <f t="shared" si="18"/>
      </c>
      <c r="AQ43" s="122">
        <f t="shared" si="18"/>
      </c>
      <c r="AR43" s="122">
        <f t="shared" si="18"/>
      </c>
      <c r="AS43" s="122">
        <f t="shared" si="18"/>
      </c>
      <c r="AT43" s="126">
        <f t="shared" si="18"/>
      </c>
      <c r="AU43" s="120">
        <f t="shared" si="18"/>
      </c>
      <c r="AV43" s="122">
        <f t="shared" si="18"/>
      </c>
      <c r="AW43" s="122">
        <f t="shared" si="18"/>
      </c>
      <c r="AX43" s="122">
        <f t="shared" si="18"/>
      </c>
      <c r="AY43" s="122">
        <f t="shared" si="18"/>
      </c>
      <c r="AZ43" s="126">
        <f t="shared" si="18"/>
      </c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"/>
      <c r="BO43" s="2"/>
    </row>
    <row r="44" spans="1:67" s="24" customFormat="1" ht="10.5" customHeight="1">
      <c r="A44" s="147"/>
      <c r="B44" s="149"/>
      <c r="C44" s="141"/>
      <c r="D44" s="151"/>
      <c r="E44" s="145"/>
      <c r="F44" s="141"/>
      <c r="G44" s="141"/>
      <c r="H44" s="143"/>
      <c r="I44" s="145"/>
      <c r="J44" s="145"/>
      <c r="K44" s="130"/>
      <c r="L44" s="136"/>
      <c r="M44" s="136"/>
      <c r="N44" s="136"/>
      <c r="O44" s="136"/>
      <c r="P44" s="130"/>
      <c r="Q44" s="133">
        <f>IF(A43="","",N43)</f>
      </c>
      <c r="R44" s="134"/>
      <c r="S44" s="133">
        <f>IF(A43="","",IF(F43=AK$6,(K43+O43)/(K43+O43),IF(F43=AJ$6,K43+O43,((K43+O43)*P43)/(K43+O43+P43))))</f>
      </c>
      <c r="T44" s="134"/>
      <c r="U44" s="136"/>
      <c r="V44" s="130"/>
      <c r="W44" s="132"/>
      <c r="AD44" s="75">
        <f>IF(H43="","",IF(V43&gt;50,62,IF(V43&gt;42,50,IF(V43&gt;35,42,IF(V43&gt;30,35,IF(V43&gt;25,30,IF(V43&gt;22,25,IF(V43&gt;18,22,""))))))))</f>
      </c>
      <c r="AF44" s="70"/>
      <c r="AG44" s="109"/>
      <c r="AH44" s="113"/>
      <c r="AI44" s="108"/>
      <c r="AJ44" s="110"/>
      <c r="AK44" s="112"/>
      <c r="AL44" s="121"/>
      <c r="AM44" s="123"/>
      <c r="AN44" s="123"/>
      <c r="AO44" s="121"/>
      <c r="AP44" s="123"/>
      <c r="AQ44" s="123"/>
      <c r="AR44" s="123"/>
      <c r="AS44" s="123"/>
      <c r="AT44" s="128"/>
      <c r="AU44" s="121"/>
      <c r="AV44" s="123"/>
      <c r="AW44" s="123"/>
      <c r="AX44" s="123"/>
      <c r="AY44" s="123"/>
      <c r="AZ44" s="128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</row>
    <row r="45" spans="1:67" s="24" customFormat="1" ht="10.5" customHeight="1">
      <c r="A45" s="146"/>
      <c r="B45" s="148"/>
      <c r="C45" s="140"/>
      <c r="D45" s="150"/>
      <c r="E45" s="144">
        <f>IF(A45="","",SQRT(3)*C45*D45*1000)</f>
      </c>
      <c r="F45" s="140"/>
      <c r="G45" s="140"/>
      <c r="H45" s="142"/>
      <c r="I45" s="144">
        <f>IF(H45="","",H45)</f>
      </c>
      <c r="J45" s="144">
        <f>IF(H45="","",210)</f>
      </c>
      <c r="K45" s="129">
        <f>IF(A45="","",I45/E45*100)</f>
      </c>
      <c r="L45" s="135">
        <f>IF(ISERROR(INDEX($AG45:$AH45,MATCH($E$3,$AG$6:$AH$6,0)))=TRUE,"",INDEX($AG45:$AH45,MATCH($E$3,$AG$6:$AH$6,0)))</f>
      </c>
      <c r="M45" s="135">
        <f>IF(ISERROR(INDEX($AG89:$AH89,MATCH($E$3,$AG$50:$AH$50,0)))=TRUE,"",INDEX($AG89:$AH89,MATCH($E$3,$AG$50:$AH$50,0)))</f>
      </c>
      <c r="N45" s="135">
        <f>IF(F45="","",I45/H45*L45)</f>
      </c>
      <c r="O45" s="135">
        <f>IF(F45="","",I45/H45*M45)</f>
      </c>
      <c r="P45" s="129">
        <f>IF(F45=AI$6,25*(I45/H45),"")</f>
      </c>
      <c r="Q45" s="137">
        <f>IF(G45="","",ROUND(SQRT(Q46^2+S46^2),2))</f>
      </c>
      <c r="R45" s="138"/>
      <c r="S45" s="138"/>
      <c r="T45" s="139"/>
      <c r="U45" s="135">
        <f>IF(Q45="","",Q45)</f>
      </c>
      <c r="V45" s="129">
        <f>IF(A45="","",IF(F45=AJ$6,(I45*100)/(J45*U45),(I45*100)/(SQRT(3)*J45*U45)))</f>
      </c>
      <c r="W45" s="131">
        <f>MAX(AD45:AD46)</f>
        <v>0</v>
      </c>
      <c r="AD45" s="75">
        <f>IF(H45="","",IF(V45&gt;14,18,IF(V45&gt;10,14,IF(V45&gt;7.5,10,IF(V45&gt;5,7.5,IF(V45&gt;2.5,5,IF(V45&gt;0,2.5,"")))))))</f>
      </c>
      <c r="AF45" s="70"/>
      <c r="AG45" s="108">
        <f>IF(ISERROR(INDEX($AI45:$AK45,MATCH($F45,$AI$6:$AK$6,0)))=TRUE,"",INDEX($AI45:$AK45,MATCH($F45,$AI$6:$AK$6,0)))</f>
      </c>
      <c r="AH45" s="112">
        <f>IF(ISERROR(INDEX($AL45:$AN45,MATCH($F45,$AL$6:$AN$6,0)))=TRUE,"",INDEX($AL45:$AN45,MATCH($F45,$AL$6:$AN$6,0)))</f>
      </c>
      <c r="AI45" s="108">
        <f>IF(ISERROR(INDEX($AO45:$AP45,MATCH($G45,$AO$6:$AP$6,0)))=TRUE,"",INDEX($AO45:$AP45,MATCH($G45,$AO$6:$AP$6,0)))</f>
      </c>
      <c r="AJ45" s="110">
        <f>IF(ISERROR(INDEX($AQ45:$AR45,MATCH($G45,$AQ$6:$AR$6,0)))=TRUE,"",INDEX($AQ45:$AR45,MATCH($G45,$AQ$6:$AR$6,0)))</f>
      </c>
      <c r="AK45" s="112">
        <f>IF(ISERROR(INDEX($AS45:$AT45,MATCH($G45,$AS$6:$AT$6,0)))=TRUE,"",INDEX($AS45:$AT45,MATCH($G45,$AS$6:$AT$6,0)))</f>
      </c>
      <c r="AL45" s="120">
        <f>IF(ISERROR(INDEX($AU45:$AV45,MATCH($G45,$AU$6:$AV$6,0)))=TRUE,"",INDEX($AU45:$AV45,MATCH($G45,$AU$6:$AV$6,0)))</f>
      </c>
      <c r="AM45" s="122">
        <f>IF(ISERROR(INDEX($AW45:$AX45,MATCH($G45,$AW$6:$AX$6,0)))=TRUE,"",INDEX($AW45:$AX45,MATCH($G45,$AW$6:$AX$6,0)))</f>
      </c>
      <c r="AN45" s="126">
        <f>IF(ISERROR(INDEX($AY45:$AZ45,MATCH($G45,$AY$6:$AZ$6,0)))=TRUE,"",INDEX($AY45:$AZ45,MATCH($G45,$AY$6:$AZ$6,0)))</f>
      </c>
      <c r="AO45" s="120">
        <f aca="true" t="shared" si="19" ref="AO45:AZ45">IF(ISERROR(INDEX(BB$7:BB$16,MATCH($H45,$BA$7:$BA$16,0)))=TRUE,"",INDEX(BB$7:BB$16,MATCH($H45,$BA$7:$BA$16,0)))</f>
      </c>
      <c r="AP45" s="122">
        <f t="shared" si="19"/>
      </c>
      <c r="AQ45" s="122">
        <f t="shared" si="19"/>
      </c>
      <c r="AR45" s="122">
        <f t="shared" si="19"/>
      </c>
      <c r="AS45" s="122">
        <f t="shared" si="19"/>
      </c>
      <c r="AT45" s="126">
        <f t="shared" si="19"/>
      </c>
      <c r="AU45" s="120">
        <f t="shared" si="19"/>
      </c>
      <c r="AV45" s="122">
        <f t="shared" si="19"/>
      </c>
      <c r="AW45" s="122">
        <f t="shared" si="19"/>
      </c>
      <c r="AX45" s="122">
        <f t="shared" si="19"/>
      </c>
      <c r="AY45" s="122">
        <f t="shared" si="19"/>
      </c>
      <c r="AZ45" s="126">
        <f t="shared" si="19"/>
      </c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</row>
    <row r="46" spans="1:67" s="24" customFormat="1" ht="10.5" customHeight="1" thickBot="1">
      <c r="A46" s="147"/>
      <c r="B46" s="149"/>
      <c r="C46" s="141"/>
      <c r="D46" s="151"/>
      <c r="E46" s="145"/>
      <c r="F46" s="141"/>
      <c r="G46" s="141"/>
      <c r="H46" s="143"/>
      <c r="I46" s="145"/>
      <c r="J46" s="145"/>
      <c r="K46" s="130"/>
      <c r="L46" s="136"/>
      <c r="M46" s="136"/>
      <c r="N46" s="136"/>
      <c r="O46" s="136"/>
      <c r="P46" s="130"/>
      <c r="Q46" s="133">
        <f>IF(A45="","",N45)</f>
      </c>
      <c r="R46" s="134"/>
      <c r="S46" s="133">
        <f>IF(A45="","",IF(F45=AK$6,(K45+O45)/(K45+O45),IF(F45=AJ$6,K45+O45,((K45+O45)*P45)/(K45+O45+P45))))</f>
      </c>
      <c r="T46" s="134"/>
      <c r="U46" s="136"/>
      <c r="V46" s="130"/>
      <c r="W46" s="132"/>
      <c r="AD46" s="75">
        <f>IF(H45="","",IF(V45&gt;50,62,IF(V45&gt;42,50,IF(V45&gt;35,42,IF(V45&gt;30,35,IF(V45&gt;25,30,IF(V45&gt;22,25,IF(V45&gt;18,22,""))))))))</f>
      </c>
      <c r="AF46" s="71"/>
      <c r="AG46" s="114"/>
      <c r="AH46" s="116"/>
      <c r="AI46" s="117"/>
      <c r="AJ46" s="118"/>
      <c r="AK46" s="119"/>
      <c r="AL46" s="124"/>
      <c r="AM46" s="125"/>
      <c r="AN46" s="127"/>
      <c r="AO46" s="124"/>
      <c r="AP46" s="125"/>
      <c r="AQ46" s="125"/>
      <c r="AR46" s="125"/>
      <c r="AS46" s="125"/>
      <c r="AT46" s="127"/>
      <c r="AU46" s="124"/>
      <c r="AV46" s="125"/>
      <c r="AW46" s="125"/>
      <c r="AX46" s="125"/>
      <c r="AY46" s="125"/>
      <c r="AZ46" s="127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</row>
    <row r="47" spans="1:67" s="24" customFormat="1" ht="15" customHeight="1" thickBot="1">
      <c r="A47" s="91"/>
      <c r="B47" s="92" t="s">
        <v>178</v>
      </c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3"/>
      <c r="AE47" s="25"/>
      <c r="AF47" s="72"/>
      <c r="AG47" s="72"/>
      <c r="AH47" s="72"/>
      <c r="AI47" s="72"/>
      <c r="AJ47" s="72"/>
      <c r="AK47" s="72"/>
      <c r="AL47" s="72"/>
      <c r="AM47" s="72"/>
      <c r="AN47" s="73"/>
      <c r="AO47" s="65" t="s">
        <v>93</v>
      </c>
      <c r="AP47" s="65" t="s">
        <v>91</v>
      </c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60" t="s">
        <v>92</v>
      </c>
      <c r="BN47" s="2"/>
      <c r="BO47" s="2"/>
    </row>
    <row r="48" spans="1:65" ht="15" customHeight="1">
      <c r="A48" s="100"/>
      <c r="B48" s="25" t="s">
        <v>180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101"/>
      <c r="AF48" s="58" t="s">
        <v>91</v>
      </c>
      <c r="AG48" s="55"/>
      <c r="AH48" s="44"/>
      <c r="AI48" s="55"/>
      <c r="AJ48" s="43"/>
      <c r="AK48" s="44"/>
      <c r="AL48" s="55"/>
      <c r="AM48" s="43"/>
      <c r="AN48" s="44"/>
      <c r="AO48" s="42" t="s">
        <v>88</v>
      </c>
      <c r="AP48" s="43"/>
      <c r="AQ48" s="43"/>
      <c r="AR48" s="43"/>
      <c r="AS48" s="43"/>
      <c r="AT48" s="44"/>
      <c r="AU48" s="42" t="s">
        <v>89</v>
      </c>
      <c r="AV48" s="43"/>
      <c r="AW48" s="43"/>
      <c r="AX48" s="43"/>
      <c r="AY48" s="43"/>
      <c r="AZ48" s="44"/>
      <c r="BA48" s="58" t="s">
        <v>91</v>
      </c>
      <c r="BB48" s="42" t="s">
        <v>88</v>
      </c>
      <c r="BC48" s="43"/>
      <c r="BD48" s="43"/>
      <c r="BE48" s="43"/>
      <c r="BF48" s="43"/>
      <c r="BG48" s="44"/>
      <c r="BH48" s="42" t="s">
        <v>89</v>
      </c>
      <c r="BI48" s="43"/>
      <c r="BJ48" s="43"/>
      <c r="BK48" s="43"/>
      <c r="BL48" s="43"/>
      <c r="BM48" s="44"/>
    </row>
    <row r="49" spans="1:65" ht="11.25" customHeight="1" thickBot="1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102"/>
      <c r="V49" s="102"/>
      <c r="W49" s="28"/>
      <c r="AF49" s="57"/>
      <c r="AG49" s="45"/>
      <c r="AH49" s="46"/>
      <c r="AI49" s="52" t="str">
        <f>$AG$6</f>
        <v>50Hz</v>
      </c>
      <c r="AJ49" s="29"/>
      <c r="AK49" s="51"/>
      <c r="AL49" s="52" t="str">
        <f>$AH$6</f>
        <v>60Hz</v>
      </c>
      <c r="AM49" s="29"/>
      <c r="AN49" s="51"/>
      <c r="AO49" s="52" t="str">
        <f>$AI$6</f>
        <v>三相3線</v>
      </c>
      <c r="AP49" s="40"/>
      <c r="AQ49" s="39" t="str">
        <f>$AJ$6</f>
        <v>単相3線</v>
      </c>
      <c r="AR49" s="40"/>
      <c r="AS49" s="39" t="str">
        <f>$AK$6</f>
        <v>スコット</v>
      </c>
      <c r="AT49" s="46"/>
      <c r="AU49" s="52" t="str">
        <f>$AI$6</f>
        <v>三相3線</v>
      </c>
      <c r="AV49" s="40"/>
      <c r="AW49" s="39" t="str">
        <f>$AJ$6</f>
        <v>単相3線</v>
      </c>
      <c r="AX49" s="40"/>
      <c r="AY49" s="39" t="str">
        <f>$AK$6</f>
        <v>スコット</v>
      </c>
      <c r="AZ49" s="46"/>
      <c r="BA49" s="57"/>
      <c r="BB49" s="52" t="str">
        <f>$AI$6</f>
        <v>三相3線</v>
      </c>
      <c r="BC49" s="40"/>
      <c r="BD49" s="39" t="str">
        <f>$AJ$6</f>
        <v>単相3線</v>
      </c>
      <c r="BE49" s="40"/>
      <c r="BF49" s="39" t="str">
        <f>$AK$6</f>
        <v>スコット</v>
      </c>
      <c r="BG49" s="46"/>
      <c r="BH49" s="52" t="str">
        <f>$AI$6</f>
        <v>三相3線</v>
      </c>
      <c r="BI49" s="40"/>
      <c r="BJ49" s="39" t="str">
        <f>$AJ$6</f>
        <v>単相3線</v>
      </c>
      <c r="BK49" s="40"/>
      <c r="BL49" s="39" t="str">
        <f>$AK$6</f>
        <v>スコット</v>
      </c>
      <c r="BM49" s="46"/>
    </row>
    <row r="50" spans="1:65" ht="11.2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5"/>
      <c r="P50" s="22"/>
      <c r="Q50" s="22"/>
      <c r="R50" s="22"/>
      <c r="S50" s="22"/>
      <c r="T50" s="25"/>
      <c r="U50" s="22"/>
      <c r="V50" s="31"/>
      <c r="W50" s="29"/>
      <c r="AF50" s="64" t="s">
        <v>90</v>
      </c>
      <c r="AG50" s="52" t="str">
        <f>$AG$6</f>
        <v>50Hz</v>
      </c>
      <c r="AH50" s="47" t="str">
        <f>$AH$6</f>
        <v>60Hz</v>
      </c>
      <c r="AI50" s="52" t="str">
        <f>$AI$6</f>
        <v>三相3線</v>
      </c>
      <c r="AJ50" s="39" t="str">
        <f>$AJ$6</f>
        <v>単相3線</v>
      </c>
      <c r="AK50" s="47" t="str">
        <f>$AK$6</f>
        <v>スコット</v>
      </c>
      <c r="AL50" s="52" t="str">
        <f>$AI$6</f>
        <v>三相3線</v>
      </c>
      <c r="AM50" s="39" t="str">
        <f>$AJ$6</f>
        <v>単相3線</v>
      </c>
      <c r="AN50" s="47" t="str">
        <f>$AK$6</f>
        <v>スコット</v>
      </c>
      <c r="AO50" s="52" t="str">
        <f>$BB$6</f>
        <v>油入</v>
      </c>
      <c r="AP50" s="39" t="str">
        <f>$BC$6</f>
        <v>モールド</v>
      </c>
      <c r="AQ50" s="39" t="str">
        <f>$BB$6</f>
        <v>油入</v>
      </c>
      <c r="AR50" s="39" t="str">
        <f>$BC$6</f>
        <v>モールド</v>
      </c>
      <c r="AS50" s="39" t="str">
        <f>$BB$6</f>
        <v>油入</v>
      </c>
      <c r="AT50" s="47" t="str">
        <f>$BC$6</f>
        <v>モールド</v>
      </c>
      <c r="AU50" s="52" t="str">
        <f>$BB$6</f>
        <v>油入</v>
      </c>
      <c r="AV50" s="39" t="str">
        <f>$BC$6</f>
        <v>モールド</v>
      </c>
      <c r="AW50" s="39" t="str">
        <f>$BB$6</f>
        <v>油入</v>
      </c>
      <c r="AX50" s="39" t="str">
        <f>$BC$6</f>
        <v>モールド</v>
      </c>
      <c r="AY50" s="39" t="str">
        <f>$BB$6</f>
        <v>油入</v>
      </c>
      <c r="AZ50" s="47" t="str">
        <f>$BC$6</f>
        <v>モールド</v>
      </c>
      <c r="BA50" s="66"/>
      <c r="BB50" s="52" t="str">
        <f>$BB$6</f>
        <v>油入</v>
      </c>
      <c r="BC50" s="39" t="str">
        <f>$BC$6</f>
        <v>モールド</v>
      </c>
      <c r="BD50" s="39" t="str">
        <f>$BB$6</f>
        <v>油入</v>
      </c>
      <c r="BE50" s="39" t="str">
        <f>$BC$6</f>
        <v>モールド</v>
      </c>
      <c r="BF50" s="39" t="str">
        <f>$BB$6</f>
        <v>油入</v>
      </c>
      <c r="BG50" s="47" t="str">
        <f>$BC$6</f>
        <v>モールド</v>
      </c>
      <c r="BH50" s="52" t="str">
        <f>$BB$6</f>
        <v>油入</v>
      </c>
      <c r="BI50" s="39" t="str">
        <f>$BC$6</f>
        <v>モールド</v>
      </c>
      <c r="BJ50" s="39" t="str">
        <f>$BB$6</f>
        <v>油入</v>
      </c>
      <c r="BK50" s="39" t="str">
        <f>$BC$6</f>
        <v>モールド</v>
      </c>
      <c r="BL50" s="39" t="str">
        <f>$BB$6</f>
        <v>油入</v>
      </c>
      <c r="BM50" s="47" t="str">
        <f>$BC$6</f>
        <v>モールド</v>
      </c>
    </row>
    <row r="51" spans="1:65" ht="11.25">
      <c r="A51" s="25"/>
      <c r="B51" s="25"/>
      <c r="C51" s="32"/>
      <c r="D51" s="32"/>
      <c r="E51" s="25"/>
      <c r="F51" s="22"/>
      <c r="G51" s="31"/>
      <c r="H51" s="31"/>
      <c r="I51" s="31"/>
      <c r="J51" s="31"/>
      <c r="K51" s="31"/>
      <c r="L51" s="31"/>
      <c r="M51" s="31"/>
      <c r="N51" s="31"/>
      <c r="O51" s="22"/>
      <c r="P51" s="22"/>
      <c r="Q51" s="22"/>
      <c r="R51" s="22"/>
      <c r="S51" s="22"/>
      <c r="T51" s="22"/>
      <c r="U51" s="31"/>
      <c r="V51" s="29"/>
      <c r="W51" s="29"/>
      <c r="AF51" s="69"/>
      <c r="AG51" s="108">
        <f>IF(ISERROR(INDEX($AI51:$AK51,MATCH($F7,$AI$50:$AK$50,0)))=TRUE,"",INDEX($AI51:$AK51,MATCH($F7,$AI$50:$AK$50,0)))</f>
      </c>
      <c r="AH51" s="112">
        <f>IF(ISERROR(INDEX($AL51:$AN51,MATCH($F7,$AL$50:$AN$50,0)))=TRUE,"",INDEX($AL51:$AN51,MATCH($F7,$AL$50:$AN$50,0)))</f>
      </c>
      <c r="AI51" s="108">
        <f>IF(ISERROR(INDEX($AO51:$AP51,MATCH($G7,$AO$50:$AP$50,0)))=TRUE,"",INDEX($AO51:$AP51,MATCH($G7,$AO$50:$AP$50,0)))</f>
      </c>
      <c r="AJ51" s="110">
        <f>IF(ISERROR(INDEX($AQ51:$AR51,MATCH($G7,$AQ$50:$AR$50,0)))=TRUE,"",INDEX($AQ51:$AR51,MATCH($G7,$AQ$50:$AR$50,0)))</f>
      </c>
      <c r="AK51" s="112">
        <f>IF(ISERROR(INDEX($AS51:$AT51,MATCH($G7,$AS$50:$AT$50,0)))=TRUE,"",INDEX($AS51:$AT51,MATCH($G7,$AS$50:$AT$50,0)))</f>
      </c>
      <c r="AL51" s="108">
        <f>IF(ISERROR(INDEX($AU51:$AV51,MATCH($G7,$AU$50:$AV$50,0)))=TRUE,"",INDEX($AU51:$AV51,MATCH($G7,$AU$50:$AV$50,0)))</f>
      </c>
      <c r="AM51" s="110">
        <f>IF(ISERROR(INDEX($AW51:$AX51,MATCH($G7,$AW$50:$AX$50,0)))=TRUE,"",INDEX($AW51:$AX51,MATCH($G7,$AW$50:$AX$50,0)))</f>
      </c>
      <c r="AN51" s="112">
        <f>IF(ISERROR(INDEX($AY51:$AZ51,MATCH($G7,$AY$50:$AZ$50,0)))=TRUE,"",INDEX($AY51:$AZ51,MATCH($G7,$AY$50:$AZ$50,0)))</f>
      </c>
      <c r="AO51" s="120">
        <f aca="true" t="shared" si="20" ref="AO51:AZ51">IF(ISERROR(INDEX(BB$51:BB$60,MATCH($H7,$BA$51:$BA$60,0)))=TRUE,"",INDEX(BB$51:BB$60,MATCH($H7,$BA$51:$BA$60,0)))</f>
      </c>
      <c r="AP51" s="122">
        <f t="shared" si="20"/>
      </c>
      <c r="AQ51" s="122">
        <f t="shared" si="20"/>
      </c>
      <c r="AR51" s="122">
        <f t="shared" si="20"/>
      </c>
      <c r="AS51" s="122">
        <f t="shared" si="20"/>
      </c>
      <c r="AT51" s="126">
        <f t="shared" si="20"/>
      </c>
      <c r="AU51" s="120">
        <f t="shared" si="20"/>
      </c>
      <c r="AV51" s="122">
        <f t="shared" si="20"/>
      </c>
      <c r="AW51" s="122">
        <f t="shared" si="20"/>
      </c>
      <c r="AX51" s="122">
        <f t="shared" si="20"/>
      </c>
      <c r="AY51" s="122">
        <f t="shared" si="20"/>
      </c>
      <c r="AZ51" s="126">
        <f t="shared" si="20"/>
      </c>
      <c r="BA51" s="67">
        <v>10</v>
      </c>
      <c r="BB51" s="53"/>
      <c r="BC51" s="41"/>
      <c r="BD51" s="41"/>
      <c r="BE51" s="41"/>
      <c r="BF51" s="41">
        <v>0.9</v>
      </c>
      <c r="BG51" s="48">
        <v>0.36</v>
      </c>
      <c r="BH51" s="53"/>
      <c r="BI51" s="41"/>
      <c r="BJ51" s="41"/>
      <c r="BK51" s="41"/>
      <c r="BL51" s="41">
        <v>1.39</v>
      </c>
      <c r="BM51" s="48">
        <v>0.36</v>
      </c>
    </row>
    <row r="52" spans="1:65" ht="11.25" customHeight="1">
      <c r="A52" s="25"/>
      <c r="B52" s="25"/>
      <c r="C52" s="32"/>
      <c r="D52" s="32"/>
      <c r="E52" s="25"/>
      <c r="F52" s="22"/>
      <c r="G52" s="31"/>
      <c r="H52" s="31"/>
      <c r="I52" s="31"/>
      <c r="J52" s="31"/>
      <c r="K52" s="31"/>
      <c r="L52" s="31"/>
      <c r="M52" s="31"/>
      <c r="N52" s="31"/>
      <c r="O52" s="22"/>
      <c r="P52" s="22"/>
      <c r="Q52" s="22"/>
      <c r="R52" s="22"/>
      <c r="S52" s="22"/>
      <c r="T52" s="22"/>
      <c r="U52" s="31"/>
      <c r="V52" s="29"/>
      <c r="W52" s="29"/>
      <c r="AF52" s="70"/>
      <c r="AG52" s="109"/>
      <c r="AH52" s="113"/>
      <c r="AI52" s="109"/>
      <c r="AJ52" s="111"/>
      <c r="AK52" s="113"/>
      <c r="AL52" s="109"/>
      <c r="AM52" s="111"/>
      <c r="AN52" s="113"/>
      <c r="AO52" s="121"/>
      <c r="AP52" s="123"/>
      <c r="AQ52" s="123"/>
      <c r="AR52" s="123"/>
      <c r="AS52" s="123"/>
      <c r="AT52" s="128"/>
      <c r="AU52" s="121"/>
      <c r="AV52" s="123"/>
      <c r="AW52" s="123"/>
      <c r="AX52" s="123"/>
      <c r="AY52" s="123"/>
      <c r="AZ52" s="128"/>
      <c r="BA52" s="67">
        <v>20</v>
      </c>
      <c r="BB52" s="53">
        <v>0.84</v>
      </c>
      <c r="BC52" s="41">
        <v>1.2</v>
      </c>
      <c r="BD52" s="41">
        <v>1.17</v>
      </c>
      <c r="BE52" s="41">
        <v>2.17</v>
      </c>
      <c r="BF52" s="41">
        <v>0.8</v>
      </c>
      <c r="BG52" s="48">
        <v>0.7</v>
      </c>
      <c r="BH52" s="53">
        <v>0.93</v>
      </c>
      <c r="BI52" s="41">
        <v>1.32</v>
      </c>
      <c r="BJ52" s="41">
        <v>1.34</v>
      </c>
      <c r="BK52" s="41">
        <v>2.41</v>
      </c>
      <c r="BL52" s="41">
        <v>1.77</v>
      </c>
      <c r="BM52" s="48">
        <v>0.8</v>
      </c>
    </row>
    <row r="53" spans="1:65" ht="11.25">
      <c r="A53" s="25"/>
      <c r="B53" s="25"/>
      <c r="C53" s="25"/>
      <c r="D53" s="25"/>
      <c r="E53" s="25"/>
      <c r="F53" s="22"/>
      <c r="G53" s="33"/>
      <c r="H53" s="25"/>
      <c r="I53" s="31"/>
      <c r="J53" s="31"/>
      <c r="K53" s="31"/>
      <c r="L53" s="31"/>
      <c r="M53" s="31"/>
      <c r="N53" s="22"/>
      <c r="O53" s="22"/>
      <c r="P53" s="22"/>
      <c r="Q53" s="22"/>
      <c r="R53" s="22"/>
      <c r="S53" s="22"/>
      <c r="T53" s="22"/>
      <c r="U53" s="22"/>
      <c r="V53" s="29"/>
      <c r="W53" s="29"/>
      <c r="AF53" s="70"/>
      <c r="AG53" s="108">
        <f>IF(ISERROR(INDEX($AI53:$AK53,MATCH($F9,$AI$50:$AK$50,0)))=TRUE,"",INDEX($AI53:$AK53,MATCH($F9,$AI$50:$AK$50,0)))</f>
      </c>
      <c r="AH53" s="112">
        <f>IF(ISERROR(INDEX($AL53:$AN53,MATCH($F9,$AL$50:$AN$50,0)))=TRUE,"",INDEX($AL53:$AN53,MATCH($F9,$AL$50:$AN$50,0)))</f>
      </c>
      <c r="AI53" s="108">
        <f>IF(ISERROR(INDEX($AO53:$AP53,MATCH($G9,$AO$50:$AP$50,0)))=TRUE,"",INDEX($AO53:$AP53,MATCH($G9,$AO$50:$AP$50,0)))</f>
      </c>
      <c r="AJ53" s="110">
        <f>IF(ISERROR(INDEX($AQ53:$AR53,MATCH($G9,$AQ$50:$AR$50,0)))=TRUE,"",INDEX($AQ53:$AR53,MATCH($G9,$AQ$50:$AR$50,0)))</f>
      </c>
      <c r="AK53" s="112">
        <f>IF(ISERROR(INDEX($AS53:$AT53,MATCH($G9,$AS$50:$AT$50,0)))=TRUE,"",INDEX($AS53:$AT53,MATCH($G9,$AS$50:$AT$50,0)))</f>
      </c>
      <c r="AL53" s="108">
        <f>IF(ISERROR(INDEX($AU53:$AV53,MATCH($G9,$AU$50:$AV$50,0)))=TRUE,"",INDEX($AU53:$AV53,MATCH($G9,$AU$50:$AV$50,0)))</f>
      </c>
      <c r="AM53" s="110">
        <f>IF(ISERROR(INDEX($AW53:$AX53,MATCH($G9,$AW$50:$AX$50,0)))=TRUE,"",INDEX($AW53:$AX53,MATCH($G9,$AW$50:$AX$50,0)))</f>
      </c>
      <c r="AN53" s="112">
        <f>IF(ISERROR(INDEX($AY53:$AZ53,MATCH($G9,$AY$50:$AZ$50,0)))=TRUE,"",INDEX($AY53:$AZ53,MATCH($G9,$AY$50:$AZ$50,0)))</f>
      </c>
      <c r="AO53" s="120">
        <f aca="true" t="shared" si="21" ref="AO53:AZ53">IF(ISERROR(INDEX(BB$51:BB$60,MATCH($H9,$BA$51:$BA$60,0)))=TRUE,"",INDEX(BB$51:BB$60,MATCH($H9,$BA$51:$BA$60,0)))</f>
      </c>
      <c r="AP53" s="122">
        <f t="shared" si="21"/>
      </c>
      <c r="AQ53" s="122">
        <f t="shared" si="21"/>
      </c>
      <c r="AR53" s="122">
        <f t="shared" si="21"/>
      </c>
      <c r="AS53" s="122">
        <f t="shared" si="21"/>
      </c>
      <c r="AT53" s="126">
        <f t="shared" si="21"/>
      </c>
      <c r="AU53" s="120">
        <f t="shared" si="21"/>
      </c>
      <c r="AV53" s="122">
        <f t="shared" si="21"/>
      </c>
      <c r="AW53" s="122">
        <f t="shared" si="21"/>
      </c>
      <c r="AX53" s="122">
        <f t="shared" si="21"/>
      </c>
      <c r="AY53" s="122">
        <f t="shared" si="21"/>
      </c>
      <c r="AZ53" s="126">
        <f t="shared" si="21"/>
      </c>
      <c r="BA53" s="67">
        <v>30</v>
      </c>
      <c r="BB53" s="53">
        <v>1.23</v>
      </c>
      <c r="BC53" s="41">
        <v>1.75</v>
      </c>
      <c r="BD53" s="41">
        <v>1.45</v>
      </c>
      <c r="BE53" s="41">
        <v>2.5</v>
      </c>
      <c r="BF53" s="41">
        <v>0.8</v>
      </c>
      <c r="BG53" s="48">
        <v>0.74</v>
      </c>
      <c r="BH53" s="53">
        <v>1.37</v>
      </c>
      <c r="BI53" s="41">
        <v>2.02</v>
      </c>
      <c r="BJ53" s="41">
        <v>1.62</v>
      </c>
      <c r="BK53" s="41">
        <v>3</v>
      </c>
      <c r="BL53" s="41">
        <v>1.89</v>
      </c>
      <c r="BM53" s="48">
        <v>0.9</v>
      </c>
    </row>
    <row r="54" spans="1:65" ht="11.2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9"/>
      <c r="W54" s="29"/>
      <c r="AF54" s="70"/>
      <c r="AG54" s="109"/>
      <c r="AH54" s="113"/>
      <c r="AI54" s="109"/>
      <c r="AJ54" s="111"/>
      <c r="AK54" s="113"/>
      <c r="AL54" s="109"/>
      <c r="AM54" s="111"/>
      <c r="AN54" s="113"/>
      <c r="AO54" s="121"/>
      <c r="AP54" s="123"/>
      <c r="AQ54" s="123"/>
      <c r="AR54" s="123"/>
      <c r="AS54" s="123"/>
      <c r="AT54" s="128"/>
      <c r="AU54" s="121"/>
      <c r="AV54" s="123"/>
      <c r="AW54" s="123"/>
      <c r="AX54" s="123"/>
      <c r="AY54" s="123"/>
      <c r="AZ54" s="128"/>
      <c r="BA54" s="67">
        <v>50</v>
      </c>
      <c r="BB54" s="53">
        <v>1.53</v>
      </c>
      <c r="BC54" s="41">
        <v>2.85</v>
      </c>
      <c r="BD54" s="41">
        <v>1.22</v>
      </c>
      <c r="BE54" s="41">
        <v>2.57</v>
      </c>
      <c r="BF54" s="41">
        <v>1.2</v>
      </c>
      <c r="BG54" s="48">
        <v>0.98</v>
      </c>
      <c r="BH54" s="53">
        <v>1.7</v>
      </c>
      <c r="BI54" s="41">
        <v>3.26</v>
      </c>
      <c r="BJ54" s="41">
        <v>1.46</v>
      </c>
      <c r="BK54" s="41">
        <v>2.92</v>
      </c>
      <c r="BL54" s="41">
        <v>3.08</v>
      </c>
      <c r="BM54" s="48">
        <v>1.14</v>
      </c>
    </row>
    <row r="55" spans="1:65" ht="11.25">
      <c r="A55" s="33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2"/>
      <c r="R55" s="25"/>
      <c r="S55" s="25"/>
      <c r="T55" s="25"/>
      <c r="U55" s="25"/>
      <c r="V55" s="29"/>
      <c r="W55" s="29"/>
      <c r="AF55" s="70"/>
      <c r="AG55" s="108">
        <f>IF(ISERROR(INDEX($AI55:$AK55,MATCH($F11,$AI$50:$AK$50,0)))=TRUE,"",INDEX($AI55:$AK55,MATCH($F11,$AI$50:$AK$50,0)))</f>
      </c>
      <c r="AH55" s="112">
        <f>IF(ISERROR(INDEX($AL55:$AN55,MATCH($F11,$AL$50:$AN$50,0)))=TRUE,"",INDEX($AL55:$AN55,MATCH($F11,$AL$50:$AN$50,0)))</f>
      </c>
      <c r="AI55" s="108">
        <f>IF(ISERROR(INDEX($AO55:$AP55,MATCH($G11,$AO$50:$AP$50,0)))=TRUE,"",INDEX($AO55:$AP55,MATCH($G11,$AO$50:$AP$50,0)))</f>
      </c>
      <c r="AJ55" s="110">
        <f>IF(ISERROR(INDEX($AQ55:$AR55,MATCH($G11,$AQ$50:$AR$50,0)))=TRUE,"",INDEX($AQ55:$AR55,MATCH($G11,$AQ$50:$AR$50,0)))</f>
      </c>
      <c r="AK55" s="112">
        <f>IF(ISERROR(INDEX($AS55:$AT55,MATCH($G11,$AS$50:$AT$50,0)))=TRUE,"",INDEX($AS55:$AT55,MATCH($G11,$AS$50:$AT$50,0)))</f>
      </c>
      <c r="AL55" s="108">
        <f>IF(ISERROR(INDEX($AU55:$AV55,MATCH($G11,$AU$50:$AV$50,0)))=TRUE,"",INDEX($AU55:$AV55,MATCH($G11,$AU$50:$AV$50,0)))</f>
      </c>
      <c r="AM55" s="110">
        <f>IF(ISERROR(INDEX($AW55:$AX55,MATCH($G11,$AW$50:$AX$50,0)))=TRUE,"",INDEX($AW55:$AX55,MATCH($G11,$AW$50:$AX$50,0)))</f>
      </c>
      <c r="AN55" s="112">
        <f>IF(ISERROR(INDEX($AY55:$AZ55,MATCH($G11,$AY$50:$AZ$50,0)))=TRUE,"",INDEX($AY55:$AZ55,MATCH($G11,$AY$50:$AZ$50,0)))</f>
      </c>
      <c r="AO55" s="120">
        <f aca="true" t="shared" si="22" ref="AO55:AZ55">IF(ISERROR(INDEX(BB$51:BB$60,MATCH($H11,$BA$51:$BA$60,0)))=TRUE,"",INDEX(BB$51:BB$60,MATCH($H11,$BA$51:$BA$60,0)))</f>
      </c>
      <c r="AP55" s="122">
        <f t="shared" si="22"/>
      </c>
      <c r="AQ55" s="122">
        <f t="shared" si="22"/>
      </c>
      <c r="AR55" s="122">
        <f t="shared" si="22"/>
      </c>
      <c r="AS55" s="122">
        <f t="shared" si="22"/>
      </c>
      <c r="AT55" s="126">
        <f t="shared" si="22"/>
      </c>
      <c r="AU55" s="120">
        <f t="shared" si="22"/>
      </c>
      <c r="AV55" s="122">
        <f t="shared" si="22"/>
      </c>
      <c r="AW55" s="122">
        <f t="shared" si="22"/>
      </c>
      <c r="AX55" s="122">
        <f t="shared" si="22"/>
      </c>
      <c r="AY55" s="122">
        <f t="shared" si="22"/>
      </c>
      <c r="AZ55" s="126">
        <f t="shared" si="22"/>
      </c>
      <c r="BA55" s="67">
        <v>75</v>
      </c>
      <c r="BB55" s="53">
        <v>1.69</v>
      </c>
      <c r="BC55" s="41">
        <v>3.3</v>
      </c>
      <c r="BD55" s="41">
        <v>1.35</v>
      </c>
      <c r="BE55" s="41">
        <v>2.3</v>
      </c>
      <c r="BF55" s="41">
        <v>1.6</v>
      </c>
      <c r="BG55" s="48">
        <v>1.42</v>
      </c>
      <c r="BH55" s="53">
        <v>1.93</v>
      </c>
      <c r="BI55" s="41">
        <v>3.71</v>
      </c>
      <c r="BJ55" s="41">
        <v>1.54</v>
      </c>
      <c r="BK55" s="41">
        <v>2.55</v>
      </c>
      <c r="BL55" s="41">
        <v>2.34</v>
      </c>
      <c r="BM55" s="48">
        <v>1.6</v>
      </c>
    </row>
    <row r="56" spans="1:65" ht="11.2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9"/>
      <c r="W56" s="29"/>
      <c r="AF56" s="70"/>
      <c r="AG56" s="109"/>
      <c r="AH56" s="113"/>
      <c r="AI56" s="109"/>
      <c r="AJ56" s="111"/>
      <c r="AK56" s="113"/>
      <c r="AL56" s="109"/>
      <c r="AM56" s="111"/>
      <c r="AN56" s="113"/>
      <c r="AO56" s="121"/>
      <c r="AP56" s="123"/>
      <c r="AQ56" s="123"/>
      <c r="AR56" s="123"/>
      <c r="AS56" s="123"/>
      <c r="AT56" s="128"/>
      <c r="AU56" s="121"/>
      <c r="AV56" s="123"/>
      <c r="AW56" s="123"/>
      <c r="AX56" s="123"/>
      <c r="AY56" s="123"/>
      <c r="AZ56" s="128"/>
      <c r="BA56" s="67">
        <v>100</v>
      </c>
      <c r="BB56" s="53">
        <v>1.94</v>
      </c>
      <c r="BC56" s="41">
        <v>2.7</v>
      </c>
      <c r="BD56" s="41">
        <v>1.97</v>
      </c>
      <c r="BE56" s="41">
        <v>2.56</v>
      </c>
      <c r="BF56" s="41">
        <v>0.9</v>
      </c>
      <c r="BG56" s="48">
        <v>1.57</v>
      </c>
      <c r="BH56" s="53">
        <v>2.21</v>
      </c>
      <c r="BI56" s="41">
        <v>3.08</v>
      </c>
      <c r="BJ56" s="41">
        <v>2.25</v>
      </c>
      <c r="BK56" s="41">
        <v>3.02</v>
      </c>
      <c r="BL56" s="41">
        <v>3.47</v>
      </c>
      <c r="BM56" s="48">
        <v>1.74</v>
      </c>
    </row>
    <row r="57" spans="1:65" ht="11.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2"/>
      <c r="R57" s="25"/>
      <c r="S57" s="25"/>
      <c r="T57" s="25"/>
      <c r="U57" s="25"/>
      <c r="V57" s="29"/>
      <c r="W57" s="29"/>
      <c r="AF57" s="70"/>
      <c r="AG57" s="108">
        <f>IF(ISERROR(INDEX($AI57:$AK57,MATCH($F13,$AI$50:$AK$50,0)))=TRUE,"",INDEX($AI57:$AK57,MATCH($F13,$AI$50:$AK$50,0)))</f>
      </c>
      <c r="AH57" s="112">
        <f>IF(ISERROR(INDEX($AL57:$AN57,MATCH($F13,$AL$50:$AN$50,0)))=TRUE,"",INDEX($AL57:$AN57,MATCH($F13,$AL$50:$AN$50,0)))</f>
      </c>
      <c r="AI57" s="108">
        <f>IF(ISERROR(INDEX($AO57:$AP57,MATCH($G13,$AO$50:$AP$50,0)))=TRUE,"",INDEX($AO57:$AP57,MATCH($G13,$AO$50:$AP$50,0)))</f>
      </c>
      <c r="AJ57" s="110">
        <f>IF(ISERROR(INDEX($AQ57:$AR57,MATCH($G13,$AQ$50:$AR$50,0)))=TRUE,"",INDEX($AQ57:$AR57,MATCH($G13,$AQ$50:$AR$50,0)))</f>
      </c>
      <c r="AK57" s="112">
        <f>IF(ISERROR(INDEX($AS57:$AT57,MATCH($G13,$AS$50:$AT$50,0)))=TRUE,"",INDEX($AS57:$AT57,MATCH($G13,$AS$50:$AT$50,0)))</f>
      </c>
      <c r="AL57" s="108">
        <f>IF(ISERROR(INDEX($AU57:$AV57,MATCH($G13,$AU$50:$AV$50,0)))=TRUE,"",INDEX($AU57:$AV57,MATCH($G13,$AU$50:$AV$50,0)))</f>
      </c>
      <c r="AM57" s="110">
        <f>IF(ISERROR(INDEX($AW57:$AX57,MATCH($G13,$AW$50:$AX$50,0)))=TRUE,"",INDEX($AW57:$AX57,MATCH($G13,$AW$50:$AX$50,0)))</f>
      </c>
      <c r="AN57" s="112">
        <f>IF(ISERROR(INDEX($AY57:$AZ57,MATCH($G13,$AY$50:$AZ$50,0)))=TRUE,"",INDEX($AY57:$AZ57,MATCH($G13,$AY$50:$AZ$50,0)))</f>
      </c>
      <c r="AO57" s="120">
        <f aca="true" t="shared" si="23" ref="AO57:AZ57">IF(ISERROR(INDEX(BB$51:BB$60,MATCH($H13,$BA$51:$BA$60,0)))=TRUE,"",INDEX(BB$51:BB$60,MATCH($H13,$BA$51:$BA$60,0)))</f>
      </c>
      <c r="AP57" s="122">
        <f t="shared" si="23"/>
      </c>
      <c r="AQ57" s="122">
        <f t="shared" si="23"/>
      </c>
      <c r="AR57" s="122">
        <f t="shared" si="23"/>
      </c>
      <c r="AS57" s="122">
        <f t="shared" si="23"/>
      </c>
      <c r="AT57" s="126">
        <f t="shared" si="23"/>
      </c>
      <c r="AU57" s="120">
        <f t="shared" si="23"/>
      </c>
      <c r="AV57" s="122">
        <f t="shared" si="23"/>
      </c>
      <c r="AW57" s="122">
        <f t="shared" si="23"/>
      </c>
      <c r="AX57" s="122">
        <f t="shared" si="23"/>
      </c>
      <c r="AY57" s="122">
        <f t="shared" si="23"/>
      </c>
      <c r="AZ57" s="126">
        <f t="shared" si="23"/>
      </c>
      <c r="BA57" s="67">
        <v>150</v>
      </c>
      <c r="BB57" s="53">
        <v>2.15</v>
      </c>
      <c r="BC57" s="41">
        <v>2.6</v>
      </c>
      <c r="BD57" s="41">
        <v>2.14</v>
      </c>
      <c r="BE57" s="41">
        <v>3.07</v>
      </c>
      <c r="BF57" s="41">
        <v>1.5</v>
      </c>
      <c r="BG57" s="48">
        <v>2.76</v>
      </c>
      <c r="BH57" s="53">
        <v>2.27</v>
      </c>
      <c r="BI57" s="41">
        <v>2.96</v>
      </c>
      <c r="BJ57" s="41">
        <v>2.5</v>
      </c>
      <c r="BK57" s="41">
        <v>3.4</v>
      </c>
      <c r="BL57" s="41">
        <v>4.26</v>
      </c>
      <c r="BM57" s="48">
        <v>3.31</v>
      </c>
    </row>
    <row r="58" spans="1:65" ht="11.2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3"/>
      <c r="P58" s="25"/>
      <c r="Q58" s="25"/>
      <c r="R58" s="25"/>
      <c r="S58" s="25"/>
      <c r="T58" s="25"/>
      <c r="U58" s="25"/>
      <c r="V58" s="29"/>
      <c r="W58" s="29"/>
      <c r="AF58" s="70"/>
      <c r="AG58" s="109"/>
      <c r="AH58" s="113"/>
      <c r="AI58" s="109"/>
      <c r="AJ58" s="111"/>
      <c r="AK58" s="113"/>
      <c r="AL58" s="109"/>
      <c r="AM58" s="111"/>
      <c r="AN58" s="113"/>
      <c r="AO58" s="121"/>
      <c r="AP58" s="123"/>
      <c r="AQ58" s="123"/>
      <c r="AR58" s="123"/>
      <c r="AS58" s="123"/>
      <c r="AT58" s="128"/>
      <c r="AU58" s="121"/>
      <c r="AV58" s="123"/>
      <c r="AW58" s="123"/>
      <c r="AX58" s="123"/>
      <c r="AY58" s="123"/>
      <c r="AZ58" s="128"/>
      <c r="BA58" s="67">
        <v>200</v>
      </c>
      <c r="BB58" s="53">
        <v>2.35</v>
      </c>
      <c r="BC58" s="41">
        <v>2.82</v>
      </c>
      <c r="BD58" s="41">
        <v>2.55</v>
      </c>
      <c r="BE58" s="41">
        <v>3.83</v>
      </c>
      <c r="BF58" s="41">
        <v>1.8</v>
      </c>
      <c r="BG58" s="48">
        <v>2.42</v>
      </c>
      <c r="BH58" s="53">
        <v>2.77</v>
      </c>
      <c r="BI58" s="41">
        <v>3.16</v>
      </c>
      <c r="BJ58" s="41">
        <v>2.99</v>
      </c>
      <c r="BK58" s="41">
        <v>4.38</v>
      </c>
      <c r="BL58" s="41">
        <v>4.21</v>
      </c>
      <c r="BM58" s="48">
        <v>2.9</v>
      </c>
    </row>
    <row r="59" spans="1:65" ht="11.2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9"/>
      <c r="W59" s="29"/>
      <c r="AF59" s="70"/>
      <c r="AG59" s="108">
        <f>IF(ISERROR(INDEX($AI59:$AK59,MATCH($F15,$AI$50:$AK$50,0)))=TRUE,"",INDEX($AI59:$AK59,MATCH($F15,$AI$50:$AK$50,0)))</f>
      </c>
      <c r="AH59" s="112">
        <f>IF(ISERROR(INDEX($AL59:$AN59,MATCH($F15,$AL$50:$AN$50,0)))=TRUE,"",INDEX($AL59:$AN59,MATCH($F15,$AL$50:$AN$50,0)))</f>
      </c>
      <c r="AI59" s="108">
        <f>IF(ISERROR(INDEX($AO59:$AP59,MATCH($G15,$AO$50:$AP$50,0)))=TRUE,"",INDEX($AO59:$AP59,MATCH($G15,$AO$50:$AP$50,0)))</f>
      </c>
      <c r="AJ59" s="110">
        <f>IF(ISERROR(INDEX($AQ59:$AR59,MATCH($G15,$AQ$50:$AR$50,0)))=TRUE,"",INDEX($AQ59:$AR59,MATCH($G15,$AQ$50:$AR$50,0)))</f>
      </c>
      <c r="AK59" s="112">
        <f>IF(ISERROR(INDEX($AS59:$AT59,MATCH($G15,$AS$50:$AT$50,0)))=TRUE,"",INDEX($AS59:$AT59,MATCH($G15,$AS$50:$AT$50,0)))</f>
      </c>
      <c r="AL59" s="108">
        <f>IF(ISERROR(INDEX($AU59:$AV59,MATCH($G15,$AU$50:$AV$50,0)))=TRUE,"",INDEX($AU59:$AV59,MATCH($G15,$AU$50:$AV$50,0)))</f>
      </c>
      <c r="AM59" s="110">
        <f>IF(ISERROR(INDEX($AW59:$AX59,MATCH($G15,$AW$50:$AX$50,0)))=TRUE,"",INDEX($AW59:$AX59,MATCH($G15,$AW$50:$AX$50,0)))</f>
      </c>
      <c r="AN59" s="112">
        <f>IF(ISERROR(INDEX($AY59:$AZ59,MATCH($G15,$AY$50:$AZ$50,0)))=TRUE,"",INDEX($AY59:$AZ59,MATCH($G15,$AY$50:$AZ$50,0)))</f>
      </c>
      <c r="AO59" s="120">
        <f aca="true" t="shared" si="24" ref="AO59:AZ59">IF(ISERROR(INDEX(BB$51:BB$60,MATCH($H15,$BA$51:$BA$60,0)))=TRUE,"",INDEX(BB$51:BB$60,MATCH($H15,$BA$51:$BA$60,0)))</f>
      </c>
      <c r="AP59" s="122">
        <f t="shared" si="24"/>
      </c>
      <c r="AQ59" s="122">
        <f t="shared" si="24"/>
      </c>
      <c r="AR59" s="122">
        <f t="shared" si="24"/>
      </c>
      <c r="AS59" s="122">
        <f t="shared" si="24"/>
      </c>
      <c r="AT59" s="126">
        <f t="shared" si="24"/>
      </c>
      <c r="AU59" s="120">
        <f t="shared" si="24"/>
      </c>
      <c r="AV59" s="122">
        <f t="shared" si="24"/>
      </c>
      <c r="AW59" s="122">
        <f t="shared" si="24"/>
      </c>
      <c r="AX59" s="122">
        <f t="shared" si="24"/>
      </c>
      <c r="AY59" s="122">
        <f t="shared" si="24"/>
      </c>
      <c r="AZ59" s="126">
        <f t="shared" si="24"/>
      </c>
      <c r="BA59" s="67">
        <v>300</v>
      </c>
      <c r="BB59" s="53">
        <v>2.8</v>
      </c>
      <c r="BC59" s="41">
        <v>4.05</v>
      </c>
      <c r="BD59" s="41">
        <v>2.74</v>
      </c>
      <c r="BE59" s="41">
        <v>3.91</v>
      </c>
      <c r="BF59" s="41"/>
      <c r="BG59" s="48"/>
      <c r="BH59" s="53">
        <v>3.11</v>
      </c>
      <c r="BI59" s="41">
        <v>4.49</v>
      </c>
      <c r="BJ59" s="41">
        <v>3.28</v>
      </c>
      <c r="BK59" s="41">
        <v>4.52</v>
      </c>
      <c r="BL59" s="41"/>
      <c r="BM59" s="48"/>
    </row>
    <row r="60" spans="1:65" ht="12" customHeight="1" thickBo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9"/>
      <c r="W60" s="29"/>
      <c r="AF60" s="70"/>
      <c r="AG60" s="109"/>
      <c r="AH60" s="113"/>
      <c r="AI60" s="109"/>
      <c r="AJ60" s="111"/>
      <c r="AK60" s="113"/>
      <c r="AL60" s="109"/>
      <c r="AM60" s="111"/>
      <c r="AN60" s="113"/>
      <c r="AO60" s="121"/>
      <c r="AP60" s="123"/>
      <c r="AQ60" s="123"/>
      <c r="AR60" s="123"/>
      <c r="AS60" s="123"/>
      <c r="AT60" s="128"/>
      <c r="AU60" s="121"/>
      <c r="AV60" s="123"/>
      <c r="AW60" s="123"/>
      <c r="AX60" s="123"/>
      <c r="AY60" s="123"/>
      <c r="AZ60" s="128"/>
      <c r="BA60" s="68">
        <v>500</v>
      </c>
      <c r="BB60" s="54">
        <v>3.18</v>
      </c>
      <c r="BC60" s="49">
        <v>4.1</v>
      </c>
      <c r="BD60" s="49">
        <v>2.99</v>
      </c>
      <c r="BE60" s="49">
        <v>5.02</v>
      </c>
      <c r="BF60" s="49"/>
      <c r="BG60" s="50"/>
      <c r="BH60" s="54">
        <v>3.82</v>
      </c>
      <c r="BI60" s="49">
        <v>4.71</v>
      </c>
      <c r="BJ60" s="49">
        <v>3.47</v>
      </c>
      <c r="BK60" s="49">
        <v>5.73</v>
      </c>
      <c r="BL60" s="49"/>
      <c r="BM60" s="50"/>
    </row>
    <row r="61" spans="1:52" ht="11.2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AF61" s="70"/>
      <c r="AG61" s="108">
        <f>IF(ISERROR(INDEX($AI61:$AK61,MATCH($F17,$AI$50:$AK$50,0)))=TRUE,"",INDEX($AI61:$AK61,MATCH($F17,$AI$50:$AK$50,0)))</f>
      </c>
      <c r="AH61" s="112">
        <f>IF(ISERROR(INDEX($AL61:$AN61,MATCH($F17,$AL$50:$AN$50,0)))=TRUE,"",INDEX($AL61:$AN61,MATCH($F17,$AL$50:$AN$50,0)))</f>
      </c>
      <c r="AI61" s="108">
        <f>IF(ISERROR(INDEX($AO61:$AP61,MATCH($G17,$AO$50:$AP$50,0)))=TRUE,"",INDEX($AO61:$AP61,MATCH($G17,$AO$50:$AP$50,0)))</f>
      </c>
      <c r="AJ61" s="110">
        <f>IF(ISERROR(INDEX($AQ61:$AR61,MATCH($G17,$AQ$50:$AR$50,0)))=TRUE,"",INDEX($AQ61:$AR61,MATCH($G17,$AQ$50:$AR$50,0)))</f>
      </c>
      <c r="AK61" s="112">
        <f>IF(ISERROR(INDEX($AS61:$AT61,MATCH($G17,$AS$50:$AT$50,0)))=TRUE,"",INDEX($AS61:$AT61,MATCH($G17,$AS$50:$AT$50,0)))</f>
      </c>
      <c r="AL61" s="108">
        <f>IF(ISERROR(INDEX($AU61:$AV61,MATCH($G17,$AU$50:$AV$50,0)))=TRUE,"",INDEX($AU61:$AV61,MATCH($G17,$AU$50:$AV$50,0)))</f>
      </c>
      <c r="AM61" s="110">
        <f>IF(ISERROR(INDEX($AW61:$AX61,MATCH($G17,$AW$50:$AX$50,0)))=TRUE,"",INDEX($AW61:$AX61,MATCH($G17,$AW$50:$AX$50,0)))</f>
      </c>
      <c r="AN61" s="112">
        <f>IF(ISERROR(INDEX($AY61:$AZ61,MATCH($G17,$AY$50:$AZ$50,0)))=TRUE,"",INDEX($AY61:$AZ61,MATCH($G17,$AY$50:$AZ$50,0)))</f>
      </c>
      <c r="AO61" s="120">
        <f aca="true" t="shared" si="25" ref="AO61:AZ61">IF(ISERROR(INDEX(BB$51:BB$60,MATCH($H17,$BA$51:$BA$60,0)))=TRUE,"",INDEX(BB$51:BB$60,MATCH($H17,$BA$51:$BA$60,0)))</f>
      </c>
      <c r="AP61" s="122">
        <f t="shared" si="25"/>
      </c>
      <c r="AQ61" s="122">
        <f t="shared" si="25"/>
      </c>
      <c r="AR61" s="122">
        <f t="shared" si="25"/>
      </c>
      <c r="AS61" s="122">
        <f t="shared" si="25"/>
      </c>
      <c r="AT61" s="126">
        <f t="shared" si="25"/>
      </c>
      <c r="AU61" s="120">
        <f t="shared" si="25"/>
      </c>
      <c r="AV61" s="122">
        <f t="shared" si="25"/>
      </c>
      <c r="AW61" s="122">
        <f t="shared" si="25"/>
      </c>
      <c r="AX61" s="122">
        <f t="shared" si="25"/>
      </c>
      <c r="AY61" s="122">
        <f t="shared" si="25"/>
      </c>
      <c r="AZ61" s="126">
        <f t="shared" si="25"/>
      </c>
    </row>
    <row r="62" spans="1:52" ht="11.25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AF62" s="70"/>
      <c r="AG62" s="109"/>
      <c r="AH62" s="113"/>
      <c r="AI62" s="109"/>
      <c r="AJ62" s="111"/>
      <c r="AK62" s="113"/>
      <c r="AL62" s="109"/>
      <c r="AM62" s="111"/>
      <c r="AN62" s="113"/>
      <c r="AO62" s="121"/>
      <c r="AP62" s="123"/>
      <c r="AQ62" s="123"/>
      <c r="AR62" s="123"/>
      <c r="AS62" s="123"/>
      <c r="AT62" s="128"/>
      <c r="AU62" s="121"/>
      <c r="AV62" s="123"/>
      <c r="AW62" s="123"/>
      <c r="AX62" s="123"/>
      <c r="AY62" s="123"/>
      <c r="AZ62" s="128"/>
    </row>
    <row r="63" spans="1:52" ht="11.25">
      <c r="A63" s="25"/>
      <c r="B63" s="25"/>
      <c r="C63" s="32"/>
      <c r="D63" s="32"/>
      <c r="E63" s="25"/>
      <c r="F63" s="22"/>
      <c r="G63" s="25"/>
      <c r="H63" s="31"/>
      <c r="I63" s="31"/>
      <c r="J63" s="31"/>
      <c r="K63" s="31"/>
      <c r="L63" s="31"/>
      <c r="M63" s="33"/>
      <c r="N63" s="25"/>
      <c r="O63" s="25"/>
      <c r="P63" s="22"/>
      <c r="Q63" s="31"/>
      <c r="R63" s="31"/>
      <c r="S63" s="31"/>
      <c r="T63" s="31"/>
      <c r="U63" s="25"/>
      <c r="V63" s="22"/>
      <c r="W63" s="22"/>
      <c r="AF63" s="70"/>
      <c r="AG63" s="108">
        <f>IF(ISERROR(INDEX($AI63:$AK63,MATCH($F19,$AI$50:$AK$50,0)))=TRUE,"",INDEX($AI63:$AK63,MATCH($F19,$AI$50:$AK$50,0)))</f>
      </c>
      <c r="AH63" s="112">
        <f>IF(ISERROR(INDEX($AL63:$AN63,MATCH($F19,$AL$50:$AN$50,0)))=TRUE,"",INDEX($AL63:$AN63,MATCH($F19,$AL$50:$AN$50,0)))</f>
      </c>
      <c r="AI63" s="108">
        <f>IF(ISERROR(INDEX($AO63:$AP63,MATCH($G19,$AO$50:$AP$50,0)))=TRUE,"",INDEX($AO63:$AP63,MATCH($G19,$AO$50:$AP$50,0)))</f>
      </c>
      <c r="AJ63" s="110">
        <f>IF(ISERROR(INDEX($AQ63:$AR63,MATCH($G19,$AQ$50:$AR$50,0)))=TRUE,"",INDEX($AQ63:$AR63,MATCH($G19,$AQ$50:$AR$50,0)))</f>
      </c>
      <c r="AK63" s="112">
        <f>IF(ISERROR(INDEX($AS63:$AT63,MATCH($G19,$AS$50:$AT$50,0)))=TRUE,"",INDEX($AS63:$AT63,MATCH($G19,$AS$50:$AT$50,0)))</f>
      </c>
      <c r="AL63" s="108">
        <f>IF(ISERROR(INDEX($AU63:$AV63,MATCH($G19,$AU$50:$AV$50,0)))=TRUE,"",INDEX($AU63:$AV63,MATCH($G19,$AU$50:$AV$50,0)))</f>
      </c>
      <c r="AM63" s="110">
        <f>IF(ISERROR(INDEX($AW63:$AX63,MATCH($G19,$AW$50:$AX$50,0)))=TRUE,"",INDEX($AW63:$AX63,MATCH($G19,$AW$50:$AX$50,0)))</f>
      </c>
      <c r="AN63" s="112">
        <f>IF(ISERROR(INDEX($AY63:$AZ63,MATCH($G19,$AY$50:$AZ$50,0)))=TRUE,"",INDEX($AY63:$AZ63,MATCH($G19,$AY$50:$AZ$50,0)))</f>
      </c>
      <c r="AO63" s="120">
        <f aca="true" t="shared" si="26" ref="AO63:AZ63">IF(ISERROR(INDEX(BB$51:BB$60,MATCH($H19,$BA$51:$BA$60,0)))=TRUE,"",INDEX(BB$51:BB$60,MATCH($H19,$BA$51:$BA$60,0)))</f>
      </c>
      <c r="AP63" s="122">
        <f t="shared" si="26"/>
      </c>
      <c r="AQ63" s="122">
        <f t="shared" si="26"/>
      </c>
      <c r="AR63" s="122">
        <f t="shared" si="26"/>
      </c>
      <c r="AS63" s="122">
        <f t="shared" si="26"/>
      </c>
      <c r="AT63" s="126">
        <f t="shared" si="26"/>
      </c>
      <c r="AU63" s="120">
        <f t="shared" si="26"/>
      </c>
      <c r="AV63" s="122">
        <f t="shared" si="26"/>
      </c>
      <c r="AW63" s="122">
        <f t="shared" si="26"/>
      </c>
      <c r="AX63" s="122">
        <f t="shared" si="26"/>
      </c>
      <c r="AY63" s="122">
        <f t="shared" si="26"/>
      </c>
      <c r="AZ63" s="126">
        <f t="shared" si="26"/>
      </c>
    </row>
    <row r="64" spans="1:52" ht="11.25" customHeight="1">
      <c r="A64" s="25"/>
      <c r="B64" s="25"/>
      <c r="C64" s="32"/>
      <c r="D64" s="32"/>
      <c r="E64" s="25"/>
      <c r="F64" s="22"/>
      <c r="G64" s="25"/>
      <c r="H64" s="31"/>
      <c r="I64" s="31"/>
      <c r="J64" s="31"/>
      <c r="K64" s="31"/>
      <c r="L64" s="31"/>
      <c r="M64" s="33"/>
      <c r="N64" s="25"/>
      <c r="O64" s="25"/>
      <c r="P64" s="22"/>
      <c r="Q64" s="31"/>
      <c r="R64" s="31"/>
      <c r="S64" s="31"/>
      <c r="T64" s="31"/>
      <c r="U64" s="25"/>
      <c r="V64" s="22"/>
      <c r="W64" s="31"/>
      <c r="AF64" s="70"/>
      <c r="AG64" s="109"/>
      <c r="AH64" s="113"/>
      <c r="AI64" s="109"/>
      <c r="AJ64" s="111"/>
      <c r="AK64" s="113"/>
      <c r="AL64" s="109"/>
      <c r="AM64" s="111"/>
      <c r="AN64" s="113"/>
      <c r="AO64" s="121"/>
      <c r="AP64" s="123"/>
      <c r="AQ64" s="123"/>
      <c r="AR64" s="123"/>
      <c r="AS64" s="123"/>
      <c r="AT64" s="128"/>
      <c r="AU64" s="121"/>
      <c r="AV64" s="123"/>
      <c r="AW64" s="123"/>
      <c r="AX64" s="123"/>
      <c r="AY64" s="123"/>
      <c r="AZ64" s="128"/>
    </row>
    <row r="65" spans="1:52" ht="11.25">
      <c r="A65" s="25"/>
      <c r="B65" s="25"/>
      <c r="C65" s="32"/>
      <c r="D65" s="32"/>
      <c r="E65" s="25"/>
      <c r="F65" s="22"/>
      <c r="G65" s="31"/>
      <c r="H65" s="31"/>
      <c r="I65" s="31"/>
      <c r="J65" s="31"/>
      <c r="K65" s="31"/>
      <c r="L65" s="31"/>
      <c r="M65" s="22"/>
      <c r="N65" s="25"/>
      <c r="O65" s="25"/>
      <c r="P65" s="22"/>
      <c r="Q65" s="31"/>
      <c r="R65" s="31"/>
      <c r="S65" s="31"/>
      <c r="T65" s="31"/>
      <c r="U65" s="31"/>
      <c r="V65" s="22"/>
      <c r="W65" s="31"/>
      <c r="AF65" s="70"/>
      <c r="AG65" s="108">
        <f>IF(ISERROR(INDEX($AI65:$AK65,MATCH($F21,$AI$50:$AK$50,0)))=TRUE,"",INDEX($AI65:$AK65,MATCH($F21,$AI$50:$AK$50,0)))</f>
      </c>
      <c r="AH65" s="112">
        <f>IF(ISERROR(INDEX($AL65:$AN65,MATCH($F21,$AL$50:$AN$50,0)))=TRUE,"",INDEX($AL65:$AN65,MATCH($F21,$AL$50:$AN$50,0)))</f>
      </c>
      <c r="AI65" s="108">
        <f>IF(ISERROR(INDEX($AO65:$AP65,MATCH($G21,$AO$50:$AP$50,0)))=TRUE,"",INDEX($AO65:$AP65,MATCH($G21,$AO$50:$AP$50,0)))</f>
      </c>
      <c r="AJ65" s="110">
        <f>IF(ISERROR(INDEX($AQ65:$AR65,MATCH($G21,$AQ$50:$AR$50,0)))=TRUE,"",INDEX($AQ65:$AR65,MATCH($G21,$AQ$50:$AR$50,0)))</f>
      </c>
      <c r="AK65" s="112">
        <f>IF(ISERROR(INDEX($AS65:$AT65,MATCH($G21,$AS$50:$AT$50,0)))=TRUE,"",INDEX($AS65:$AT65,MATCH($G21,$AS$50:$AT$50,0)))</f>
      </c>
      <c r="AL65" s="108">
        <f>IF(ISERROR(INDEX($AU65:$AV65,MATCH($G21,$AU$50:$AV$50,0)))=TRUE,"",INDEX($AU65:$AV65,MATCH($G21,$AU$50:$AV$50,0)))</f>
      </c>
      <c r="AM65" s="110">
        <f>IF(ISERROR(INDEX($AW65:$AX65,MATCH($G21,$AW$50:$AX$50,0)))=TRUE,"",INDEX($AW65:$AX65,MATCH($G21,$AW$50:$AX$50,0)))</f>
      </c>
      <c r="AN65" s="112">
        <f>IF(ISERROR(INDEX($AY65:$AZ65,MATCH($G21,$AY$50:$AZ$50,0)))=TRUE,"",INDEX($AY65:$AZ65,MATCH($G21,$AY$50:$AZ$50,0)))</f>
      </c>
      <c r="AO65" s="120">
        <f aca="true" t="shared" si="27" ref="AO65:AZ65">IF(ISERROR(INDEX(BB$51:BB$60,MATCH($H21,$BA$51:$BA$60,0)))=TRUE,"",INDEX(BB$51:BB$60,MATCH($H21,$BA$51:$BA$60,0)))</f>
      </c>
      <c r="AP65" s="122">
        <f t="shared" si="27"/>
      </c>
      <c r="AQ65" s="122">
        <f t="shared" si="27"/>
      </c>
      <c r="AR65" s="122">
        <f t="shared" si="27"/>
      </c>
      <c r="AS65" s="122">
        <f t="shared" si="27"/>
      </c>
      <c r="AT65" s="126">
        <f t="shared" si="27"/>
      </c>
      <c r="AU65" s="120">
        <f t="shared" si="27"/>
      </c>
      <c r="AV65" s="122">
        <f t="shared" si="27"/>
      </c>
      <c r="AW65" s="122">
        <f t="shared" si="27"/>
      </c>
      <c r="AX65" s="122">
        <f t="shared" si="27"/>
      </c>
      <c r="AY65" s="122">
        <f t="shared" si="27"/>
      </c>
      <c r="AZ65" s="126">
        <f t="shared" si="27"/>
      </c>
    </row>
    <row r="66" spans="1:52" ht="11.25" customHeight="1">
      <c r="A66" s="25"/>
      <c r="B66" s="25"/>
      <c r="C66" s="32"/>
      <c r="D66" s="32"/>
      <c r="E66" s="25"/>
      <c r="F66" s="22"/>
      <c r="G66" s="31"/>
      <c r="H66" s="31"/>
      <c r="I66" s="31"/>
      <c r="J66" s="31"/>
      <c r="K66" s="31"/>
      <c r="L66" s="31"/>
      <c r="M66" s="31"/>
      <c r="N66" s="31"/>
      <c r="O66" s="22"/>
      <c r="P66" s="22"/>
      <c r="Q66" s="22"/>
      <c r="R66" s="22"/>
      <c r="S66" s="22"/>
      <c r="T66" s="22"/>
      <c r="U66" s="22"/>
      <c r="V66" s="22"/>
      <c r="W66" s="31"/>
      <c r="AF66" s="70"/>
      <c r="AG66" s="109"/>
      <c r="AH66" s="113"/>
      <c r="AI66" s="109"/>
      <c r="AJ66" s="111"/>
      <c r="AK66" s="113"/>
      <c r="AL66" s="109"/>
      <c r="AM66" s="111"/>
      <c r="AN66" s="113"/>
      <c r="AO66" s="121"/>
      <c r="AP66" s="123"/>
      <c r="AQ66" s="123"/>
      <c r="AR66" s="123"/>
      <c r="AS66" s="123"/>
      <c r="AT66" s="128"/>
      <c r="AU66" s="121"/>
      <c r="AV66" s="123"/>
      <c r="AW66" s="123"/>
      <c r="AX66" s="123"/>
      <c r="AY66" s="123"/>
      <c r="AZ66" s="128"/>
    </row>
    <row r="67" spans="1:52" ht="11.25">
      <c r="A67" s="25"/>
      <c r="B67" s="25"/>
      <c r="C67" s="25"/>
      <c r="D67" s="25"/>
      <c r="E67" s="25"/>
      <c r="F67" s="22"/>
      <c r="G67" s="31"/>
      <c r="H67" s="31"/>
      <c r="I67" s="31"/>
      <c r="J67" s="31"/>
      <c r="K67" s="31"/>
      <c r="L67" s="31"/>
      <c r="M67" s="25"/>
      <c r="N67" s="25"/>
      <c r="O67" s="22"/>
      <c r="P67" s="22"/>
      <c r="Q67" s="22"/>
      <c r="R67" s="22"/>
      <c r="S67" s="22"/>
      <c r="T67" s="22"/>
      <c r="U67" s="22"/>
      <c r="V67" s="22"/>
      <c r="W67" s="22"/>
      <c r="AF67" s="70"/>
      <c r="AG67" s="108">
        <f>IF(ISERROR(INDEX($AI67:$AK67,MATCH($F23,$AI$50:$AK$50,0)))=TRUE,"",INDEX($AI67:$AK67,MATCH($F23,$AI$50:$AK$50,0)))</f>
      </c>
      <c r="AH67" s="112">
        <f>IF(ISERROR(INDEX($AL67:$AN67,MATCH($F23,$AL$50:$AN$50,0)))=TRUE,"",INDEX($AL67:$AN67,MATCH($F23,$AL$50:$AN$50,0)))</f>
      </c>
      <c r="AI67" s="108">
        <f>IF(ISERROR(INDEX($AO67:$AP67,MATCH($G23,$AO$50:$AP$50,0)))=TRUE,"",INDEX($AO67:$AP67,MATCH($G23,$AO$50:$AP$50,0)))</f>
      </c>
      <c r="AJ67" s="110">
        <f>IF(ISERROR(INDEX($AQ67:$AR67,MATCH($G23,$AQ$50:$AR$50,0)))=TRUE,"",INDEX($AQ67:$AR67,MATCH($G23,$AQ$50:$AR$50,0)))</f>
      </c>
      <c r="AK67" s="112">
        <f>IF(ISERROR(INDEX($AS67:$AT67,MATCH($G23,$AS$50:$AT$50,0)))=TRUE,"",INDEX($AS67:$AT67,MATCH($G23,$AS$50:$AT$50,0)))</f>
      </c>
      <c r="AL67" s="108">
        <f>IF(ISERROR(INDEX($AU67:$AV67,MATCH($G23,$AU$50:$AV$50,0)))=TRUE,"",INDEX($AU67:$AV67,MATCH($G23,$AU$50:$AV$50,0)))</f>
      </c>
      <c r="AM67" s="110">
        <f>IF(ISERROR(INDEX($AW67:$AX67,MATCH($G23,$AW$50:$AX$50,0)))=TRUE,"",INDEX($AW67:$AX67,MATCH($G23,$AW$50:$AX$50,0)))</f>
      </c>
      <c r="AN67" s="112">
        <f>IF(ISERROR(INDEX($AY67:$AZ67,MATCH($G23,$AY$50:$AZ$50,0)))=TRUE,"",INDEX($AY67:$AZ67,MATCH($G23,$AY$50:$AZ$50,0)))</f>
      </c>
      <c r="AO67" s="120">
        <f aca="true" t="shared" si="28" ref="AO67:AZ67">IF(ISERROR(INDEX(BB$51:BB$60,MATCH($H23,$BA$51:$BA$60,0)))=TRUE,"",INDEX(BB$51:BB$60,MATCH($H23,$BA$51:$BA$60,0)))</f>
      </c>
      <c r="AP67" s="122">
        <f t="shared" si="28"/>
      </c>
      <c r="AQ67" s="122">
        <f t="shared" si="28"/>
      </c>
      <c r="AR67" s="122">
        <f t="shared" si="28"/>
      </c>
      <c r="AS67" s="122">
        <f t="shared" si="28"/>
      </c>
      <c r="AT67" s="126">
        <f t="shared" si="28"/>
      </c>
      <c r="AU67" s="120">
        <f t="shared" si="28"/>
      </c>
      <c r="AV67" s="122">
        <f t="shared" si="28"/>
      </c>
      <c r="AW67" s="122">
        <f t="shared" si="28"/>
      </c>
      <c r="AX67" s="122">
        <f t="shared" si="28"/>
      </c>
      <c r="AY67" s="122">
        <f t="shared" si="28"/>
      </c>
      <c r="AZ67" s="126">
        <f t="shared" si="28"/>
      </c>
    </row>
    <row r="68" spans="1:52" ht="11.2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33"/>
      <c r="V68" s="34"/>
      <c r="W68" s="25"/>
      <c r="AF68" s="70"/>
      <c r="AG68" s="109"/>
      <c r="AH68" s="113"/>
      <c r="AI68" s="109"/>
      <c r="AJ68" s="111"/>
      <c r="AK68" s="113"/>
      <c r="AL68" s="109"/>
      <c r="AM68" s="111"/>
      <c r="AN68" s="113"/>
      <c r="AO68" s="121"/>
      <c r="AP68" s="123"/>
      <c r="AQ68" s="123"/>
      <c r="AR68" s="123"/>
      <c r="AS68" s="123"/>
      <c r="AT68" s="128"/>
      <c r="AU68" s="121"/>
      <c r="AV68" s="123"/>
      <c r="AW68" s="123"/>
      <c r="AX68" s="123"/>
      <c r="AY68" s="123"/>
      <c r="AZ68" s="128"/>
    </row>
    <row r="69" spans="1:52" ht="11.2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2"/>
      <c r="P69" s="25"/>
      <c r="Q69" s="25"/>
      <c r="R69" s="25"/>
      <c r="S69" s="25"/>
      <c r="T69" s="25"/>
      <c r="U69" s="25"/>
      <c r="V69" s="25"/>
      <c r="W69" s="30"/>
      <c r="AF69" s="70"/>
      <c r="AG69" s="108">
        <f>IF(ISERROR(INDEX($AI69:$AK69,MATCH($F25,$AI$50:$AK$50,0)))=TRUE,"",INDEX($AI69:$AK69,MATCH($F25,$AI$50:$AK$50,0)))</f>
      </c>
      <c r="AH69" s="112">
        <f>IF(ISERROR(INDEX($AL69:$AN69,MATCH($F25,$AL$50:$AN$50,0)))=TRUE,"",INDEX($AL69:$AN69,MATCH($F25,$AL$50:$AN$50,0)))</f>
      </c>
      <c r="AI69" s="108">
        <f>IF(ISERROR(INDEX($AO69:$AP69,MATCH($G25,$AO$50:$AP$50,0)))=TRUE,"",INDEX($AO69:$AP69,MATCH($G25,$AO$50:$AP$50,0)))</f>
      </c>
      <c r="AJ69" s="110">
        <f>IF(ISERROR(INDEX($AQ69:$AR69,MATCH($G25,$AQ$50:$AR$50,0)))=TRUE,"",INDEX($AQ69:$AR69,MATCH($G25,$AQ$50:$AR$50,0)))</f>
      </c>
      <c r="AK69" s="112">
        <f>IF(ISERROR(INDEX($AS69:$AT69,MATCH($G25,$AS$50:$AT$50,0)))=TRUE,"",INDEX($AS69:$AT69,MATCH($G25,$AS$50:$AT$50,0)))</f>
      </c>
      <c r="AL69" s="108">
        <f>IF(ISERROR(INDEX($AU69:$AV69,MATCH($G25,$AU$50:$AV$50,0)))=TRUE,"",INDEX($AU69:$AV69,MATCH($G25,$AU$50:$AV$50,0)))</f>
      </c>
      <c r="AM69" s="110">
        <f>IF(ISERROR(INDEX($AW69:$AX69,MATCH($G25,$AW$50:$AX$50,0)))=TRUE,"",INDEX($AW69:$AX69,MATCH($G25,$AW$50:$AX$50,0)))</f>
      </c>
      <c r="AN69" s="112">
        <f>IF(ISERROR(INDEX($AY69:$AZ69,MATCH($G25,$AY$50:$AZ$50,0)))=TRUE,"",INDEX($AY69:$AZ69,MATCH($G25,$AY$50:$AZ$50,0)))</f>
      </c>
      <c r="AO69" s="120">
        <f aca="true" t="shared" si="29" ref="AO69:AZ69">IF(ISERROR(INDEX(BB$51:BB$60,MATCH($H25,$BA$51:$BA$60,0)))=TRUE,"",INDEX(BB$51:BB$60,MATCH($H25,$BA$51:$BA$60,0)))</f>
      </c>
      <c r="AP69" s="122">
        <f t="shared" si="29"/>
      </c>
      <c r="AQ69" s="122">
        <f t="shared" si="29"/>
      </c>
      <c r="AR69" s="122">
        <f t="shared" si="29"/>
      </c>
      <c r="AS69" s="122">
        <f t="shared" si="29"/>
      </c>
      <c r="AT69" s="126">
        <f t="shared" si="29"/>
      </c>
      <c r="AU69" s="120">
        <f t="shared" si="29"/>
      </c>
      <c r="AV69" s="122">
        <f t="shared" si="29"/>
      </c>
      <c r="AW69" s="122">
        <f t="shared" si="29"/>
      </c>
      <c r="AX69" s="122">
        <f t="shared" si="29"/>
      </c>
      <c r="AY69" s="122">
        <f t="shared" si="29"/>
      </c>
      <c r="AZ69" s="126">
        <f t="shared" si="29"/>
      </c>
    </row>
    <row r="70" spans="1:52" ht="11.25" customHeight="1">
      <c r="A70" s="33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AF70" s="70"/>
      <c r="AG70" s="109"/>
      <c r="AH70" s="113"/>
      <c r="AI70" s="109"/>
      <c r="AJ70" s="111"/>
      <c r="AK70" s="113"/>
      <c r="AL70" s="109"/>
      <c r="AM70" s="111"/>
      <c r="AN70" s="113"/>
      <c r="AO70" s="121"/>
      <c r="AP70" s="123"/>
      <c r="AQ70" s="123"/>
      <c r="AR70" s="123"/>
      <c r="AS70" s="123"/>
      <c r="AT70" s="128"/>
      <c r="AU70" s="121"/>
      <c r="AV70" s="123"/>
      <c r="AW70" s="123"/>
      <c r="AX70" s="123"/>
      <c r="AY70" s="123"/>
      <c r="AZ70" s="128"/>
    </row>
    <row r="71" spans="1:52" ht="11.25">
      <c r="A71" s="25"/>
      <c r="B71" s="25"/>
      <c r="C71" s="25"/>
      <c r="D71" s="25"/>
      <c r="E71" s="25"/>
      <c r="F71" s="25"/>
      <c r="G71" s="25"/>
      <c r="H71" s="25"/>
      <c r="I71" s="31"/>
      <c r="J71" s="25"/>
      <c r="K71" s="25"/>
      <c r="L71" s="25"/>
      <c r="M71" s="25"/>
      <c r="N71" s="25"/>
      <c r="O71" s="22"/>
      <c r="P71" s="25"/>
      <c r="Q71" s="25"/>
      <c r="R71" s="25"/>
      <c r="S71" s="25"/>
      <c r="T71" s="25"/>
      <c r="U71" s="25"/>
      <c r="V71" s="25"/>
      <c r="W71" s="25"/>
      <c r="AF71" s="70"/>
      <c r="AG71" s="108">
        <f>IF(ISERROR(INDEX($AI71:$AK71,MATCH($F27,$AI$50:$AK$50,0)))=TRUE,"",INDEX($AI71:$AK71,MATCH($F27,$AI$50:$AK$50,0)))</f>
      </c>
      <c r="AH71" s="112">
        <f>IF(ISERROR(INDEX($AL71:$AN71,MATCH($F27,$AL$50:$AN$50,0)))=TRUE,"",INDEX($AL71:$AN71,MATCH($F27,$AL$50:$AN$50,0)))</f>
      </c>
      <c r="AI71" s="108">
        <f>IF(ISERROR(INDEX($AO71:$AP71,MATCH($G27,$AO$50:$AP$50,0)))=TRUE,"",INDEX($AO71:$AP71,MATCH($G27,$AO$50:$AP$50,0)))</f>
      </c>
      <c r="AJ71" s="110">
        <f>IF(ISERROR(INDEX($AQ71:$AR71,MATCH($G27,$AQ$50:$AR$50,0)))=TRUE,"",INDEX($AQ71:$AR71,MATCH($G27,$AQ$50:$AR$50,0)))</f>
      </c>
      <c r="AK71" s="112">
        <f>IF(ISERROR(INDEX($AS71:$AT71,MATCH($G27,$AS$50:$AT$50,0)))=TRUE,"",INDEX($AS71:$AT71,MATCH($G27,$AS$50:$AT$50,0)))</f>
      </c>
      <c r="AL71" s="108">
        <f>IF(ISERROR(INDEX($AU71:$AV71,MATCH($G27,$AU$50:$AV$50,0)))=TRUE,"",INDEX($AU71:$AV71,MATCH($G27,$AU$50:$AV$50,0)))</f>
      </c>
      <c r="AM71" s="110">
        <f>IF(ISERROR(INDEX($AW71:$AX71,MATCH($G27,$AW$50:$AX$50,0)))=TRUE,"",INDEX($AW71:$AX71,MATCH($G27,$AW$50:$AX$50,0)))</f>
      </c>
      <c r="AN71" s="112">
        <f>IF(ISERROR(INDEX($AY71:$AZ71,MATCH($G27,$AY$50:$AZ$50,0)))=TRUE,"",INDEX($AY71:$AZ71,MATCH($G27,$AY$50:$AZ$50,0)))</f>
      </c>
      <c r="AO71" s="120">
        <f aca="true" t="shared" si="30" ref="AO71:AZ71">IF(ISERROR(INDEX(BB$51:BB$60,MATCH($H27,$BA$51:$BA$60,0)))=TRUE,"",INDEX(BB$51:BB$60,MATCH($H27,$BA$51:$BA$60,0)))</f>
      </c>
      <c r="AP71" s="122">
        <f t="shared" si="30"/>
      </c>
      <c r="AQ71" s="122">
        <f t="shared" si="30"/>
      </c>
      <c r="AR71" s="122">
        <f t="shared" si="30"/>
      </c>
      <c r="AS71" s="122">
        <f t="shared" si="30"/>
      </c>
      <c r="AT71" s="126">
        <f t="shared" si="30"/>
      </c>
      <c r="AU71" s="120">
        <f t="shared" si="30"/>
      </c>
      <c r="AV71" s="122">
        <f t="shared" si="30"/>
      </c>
      <c r="AW71" s="122">
        <f t="shared" si="30"/>
      </c>
      <c r="AX71" s="122">
        <f t="shared" si="30"/>
      </c>
      <c r="AY71" s="122">
        <f t="shared" si="30"/>
      </c>
      <c r="AZ71" s="126">
        <f t="shared" si="30"/>
      </c>
    </row>
    <row r="72" spans="1:52" ht="11.25" customHeight="1">
      <c r="A72" s="25"/>
      <c r="B72" s="25"/>
      <c r="C72" s="25"/>
      <c r="D72" s="25"/>
      <c r="E72" s="25"/>
      <c r="F72" s="25"/>
      <c r="G72" s="25"/>
      <c r="H72" s="25"/>
      <c r="I72" s="31"/>
      <c r="J72" s="25"/>
      <c r="K72" s="25"/>
      <c r="L72" s="25"/>
      <c r="M72" s="33"/>
      <c r="N72" s="25"/>
      <c r="O72" s="25"/>
      <c r="P72" s="25"/>
      <c r="Q72" s="25"/>
      <c r="R72" s="25"/>
      <c r="S72" s="25"/>
      <c r="T72" s="25"/>
      <c r="U72" s="25"/>
      <c r="V72" s="25"/>
      <c r="W72" s="25"/>
      <c r="AF72" s="70"/>
      <c r="AG72" s="109"/>
      <c r="AH72" s="113"/>
      <c r="AI72" s="109"/>
      <c r="AJ72" s="111"/>
      <c r="AK72" s="113"/>
      <c r="AL72" s="109"/>
      <c r="AM72" s="111"/>
      <c r="AN72" s="113"/>
      <c r="AO72" s="121"/>
      <c r="AP72" s="123"/>
      <c r="AQ72" s="123"/>
      <c r="AR72" s="123"/>
      <c r="AS72" s="123"/>
      <c r="AT72" s="128"/>
      <c r="AU72" s="121"/>
      <c r="AV72" s="123"/>
      <c r="AW72" s="123"/>
      <c r="AX72" s="123"/>
      <c r="AY72" s="123"/>
      <c r="AZ72" s="128"/>
    </row>
    <row r="73" spans="1:52" ht="11.25">
      <c r="A73" s="25"/>
      <c r="B73" s="25"/>
      <c r="C73" s="25"/>
      <c r="D73" s="25"/>
      <c r="E73" s="25"/>
      <c r="F73" s="25"/>
      <c r="G73" s="33"/>
      <c r="H73" s="25"/>
      <c r="I73" s="25"/>
      <c r="J73" s="25"/>
      <c r="K73" s="25"/>
      <c r="L73" s="25"/>
      <c r="M73" s="33"/>
      <c r="N73" s="33"/>
      <c r="O73" s="25"/>
      <c r="P73" s="25"/>
      <c r="Q73" s="25"/>
      <c r="R73" s="25"/>
      <c r="S73" s="25"/>
      <c r="T73" s="25"/>
      <c r="U73" s="25"/>
      <c r="V73" s="25"/>
      <c r="W73" s="25"/>
      <c r="AF73" s="70"/>
      <c r="AG73" s="108">
        <f>IF(ISERROR(INDEX($AI73:$AK73,MATCH($F29,$AI$50:$AK$50,0)))=TRUE,"",INDEX($AI73:$AK73,MATCH($F29,$AI$50:$AK$50,0)))</f>
      </c>
      <c r="AH73" s="112">
        <f>IF(ISERROR(INDEX($AL73:$AN73,MATCH($F29,$AL$50:$AN$50,0)))=TRUE,"",INDEX($AL73:$AN73,MATCH($F29,$AL$50:$AN$50,0)))</f>
      </c>
      <c r="AI73" s="108">
        <f>IF(ISERROR(INDEX($AO73:$AP73,MATCH($G29,$AO$50:$AP$50,0)))=TRUE,"",INDEX($AO73:$AP73,MATCH($G29,$AO$50:$AP$50,0)))</f>
      </c>
      <c r="AJ73" s="110">
        <f>IF(ISERROR(INDEX($AQ73:$AR73,MATCH($G29,$AQ$50:$AR$50,0)))=TRUE,"",INDEX($AQ73:$AR73,MATCH($G29,$AQ$50:$AR$50,0)))</f>
      </c>
      <c r="AK73" s="112">
        <f>IF(ISERROR(INDEX($AS73:$AT73,MATCH($G29,$AS$50:$AT$50,0)))=TRUE,"",INDEX($AS73:$AT73,MATCH($G29,$AS$50:$AT$50,0)))</f>
      </c>
      <c r="AL73" s="108">
        <f>IF(ISERROR(INDEX($AU73:$AV73,MATCH($G29,$AU$50:$AV$50,0)))=TRUE,"",INDEX($AU73:$AV73,MATCH($G29,$AU$50:$AV$50,0)))</f>
      </c>
      <c r="AM73" s="110">
        <f>IF(ISERROR(INDEX($AW73:$AX73,MATCH($G29,$AW$50:$AX$50,0)))=TRUE,"",INDEX($AW73:$AX73,MATCH($G29,$AW$50:$AX$50,0)))</f>
      </c>
      <c r="AN73" s="112">
        <f>IF(ISERROR(INDEX($AY73:$AZ73,MATCH($G29,$AY$50:$AZ$50,0)))=TRUE,"",INDEX($AY73:$AZ73,MATCH($G29,$AY$50:$AZ$50,0)))</f>
      </c>
      <c r="AO73" s="120">
        <f aca="true" t="shared" si="31" ref="AO73:AZ73">IF(ISERROR(INDEX(BB$51:BB$60,MATCH($H29,$BA$51:$BA$60,0)))=TRUE,"",INDEX(BB$51:BB$60,MATCH($H29,$BA$51:$BA$60,0)))</f>
      </c>
      <c r="AP73" s="122">
        <f t="shared" si="31"/>
      </c>
      <c r="AQ73" s="122">
        <f t="shared" si="31"/>
      </c>
      <c r="AR73" s="122">
        <f t="shared" si="31"/>
      </c>
      <c r="AS73" s="122">
        <f t="shared" si="31"/>
      </c>
      <c r="AT73" s="126">
        <f t="shared" si="31"/>
      </c>
      <c r="AU73" s="120">
        <f t="shared" si="31"/>
      </c>
      <c r="AV73" s="122">
        <f t="shared" si="31"/>
      </c>
      <c r="AW73" s="122">
        <f t="shared" si="31"/>
      </c>
      <c r="AX73" s="122">
        <f t="shared" si="31"/>
      </c>
      <c r="AY73" s="122">
        <f t="shared" si="31"/>
      </c>
      <c r="AZ73" s="126">
        <f t="shared" si="31"/>
      </c>
    </row>
    <row r="74" spans="1:52" ht="11.25" customHeight="1">
      <c r="A74" s="25"/>
      <c r="B74" s="25"/>
      <c r="C74" s="25"/>
      <c r="D74" s="25"/>
      <c r="E74" s="25"/>
      <c r="F74" s="25"/>
      <c r="G74" s="33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AF74" s="70"/>
      <c r="AG74" s="109"/>
      <c r="AH74" s="113"/>
      <c r="AI74" s="109"/>
      <c r="AJ74" s="111"/>
      <c r="AK74" s="113"/>
      <c r="AL74" s="109"/>
      <c r="AM74" s="111"/>
      <c r="AN74" s="113"/>
      <c r="AO74" s="121"/>
      <c r="AP74" s="123"/>
      <c r="AQ74" s="123"/>
      <c r="AR74" s="123"/>
      <c r="AS74" s="123"/>
      <c r="AT74" s="128"/>
      <c r="AU74" s="121"/>
      <c r="AV74" s="123"/>
      <c r="AW74" s="123"/>
      <c r="AX74" s="123"/>
      <c r="AY74" s="123"/>
      <c r="AZ74" s="128"/>
    </row>
    <row r="75" spans="1:52" ht="11.2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AF75" s="70"/>
      <c r="AG75" s="108">
        <f>IF(ISERROR(INDEX($AI75:$AK75,MATCH($F31,$AI$50:$AK$50,0)))=TRUE,"",INDEX($AI75:$AK75,MATCH($F31,$AI$50:$AK$50,0)))</f>
      </c>
      <c r="AH75" s="112">
        <f>IF(ISERROR(INDEX($AL75:$AN75,MATCH($F31,$AL$50:$AN$50,0)))=TRUE,"",INDEX($AL75:$AN75,MATCH($F31,$AL$50:$AN$50,0)))</f>
      </c>
      <c r="AI75" s="108">
        <f>IF(ISERROR(INDEX($AO75:$AP75,MATCH($G31,$AO$50:$AP$50,0)))=TRUE,"",INDEX($AO75:$AP75,MATCH($G31,$AO$50:$AP$50,0)))</f>
      </c>
      <c r="AJ75" s="110">
        <f>IF(ISERROR(INDEX($AQ75:$AR75,MATCH($G31,$AQ$50:$AR$50,0)))=TRUE,"",INDEX($AQ75:$AR75,MATCH($G31,$AQ$50:$AR$50,0)))</f>
      </c>
      <c r="AK75" s="112">
        <f>IF(ISERROR(INDEX($AS75:$AT75,MATCH($G31,$AS$50:$AT$50,0)))=TRUE,"",INDEX($AS75:$AT75,MATCH($G31,$AS$50:$AT$50,0)))</f>
      </c>
      <c r="AL75" s="108">
        <f>IF(ISERROR(INDEX($AU75:$AV75,MATCH($G31,$AU$50:$AV$50,0)))=TRUE,"",INDEX($AU75:$AV75,MATCH($G31,$AU$50:$AV$50,0)))</f>
      </c>
      <c r="AM75" s="110">
        <f>IF(ISERROR(INDEX($AW75:$AX75,MATCH($G31,$AW$50:$AX$50,0)))=TRUE,"",INDEX($AW75:$AX75,MATCH($G31,$AW$50:$AX$50,0)))</f>
      </c>
      <c r="AN75" s="112">
        <f>IF(ISERROR(INDEX($AY75:$AZ75,MATCH($G31,$AY$50:$AZ$50,0)))=TRUE,"",INDEX($AY75:$AZ75,MATCH($G31,$AY$50:$AZ$50,0)))</f>
      </c>
      <c r="AO75" s="120">
        <f aca="true" t="shared" si="32" ref="AO75:AZ75">IF(ISERROR(INDEX(BB$51:BB$60,MATCH($H31,$BA$51:$BA$60,0)))=TRUE,"",INDEX(BB$51:BB$60,MATCH($H31,$BA$51:$BA$60,0)))</f>
      </c>
      <c r="AP75" s="122">
        <f t="shared" si="32"/>
      </c>
      <c r="AQ75" s="122">
        <f t="shared" si="32"/>
      </c>
      <c r="AR75" s="122">
        <f t="shared" si="32"/>
      </c>
      <c r="AS75" s="122">
        <f t="shared" si="32"/>
      </c>
      <c r="AT75" s="126">
        <f t="shared" si="32"/>
      </c>
      <c r="AU75" s="120">
        <f t="shared" si="32"/>
      </c>
      <c r="AV75" s="122">
        <f t="shared" si="32"/>
      </c>
      <c r="AW75" s="122">
        <f t="shared" si="32"/>
      </c>
      <c r="AX75" s="122">
        <f t="shared" si="32"/>
      </c>
      <c r="AY75" s="122">
        <f t="shared" si="32"/>
      </c>
      <c r="AZ75" s="126">
        <f t="shared" si="32"/>
      </c>
    </row>
    <row r="76" spans="32:52" ht="11.25" customHeight="1">
      <c r="AF76" s="70"/>
      <c r="AG76" s="109"/>
      <c r="AH76" s="113"/>
      <c r="AI76" s="109"/>
      <c r="AJ76" s="111"/>
      <c r="AK76" s="113"/>
      <c r="AL76" s="109"/>
      <c r="AM76" s="111"/>
      <c r="AN76" s="113"/>
      <c r="AO76" s="121"/>
      <c r="AP76" s="123"/>
      <c r="AQ76" s="123"/>
      <c r="AR76" s="123"/>
      <c r="AS76" s="123"/>
      <c r="AT76" s="128"/>
      <c r="AU76" s="121"/>
      <c r="AV76" s="123"/>
      <c r="AW76" s="123"/>
      <c r="AX76" s="123"/>
      <c r="AY76" s="123"/>
      <c r="AZ76" s="128"/>
    </row>
    <row r="77" spans="32:52" ht="11.25">
      <c r="AF77" s="70"/>
      <c r="AG77" s="108">
        <f>IF(ISERROR(INDEX($AI77:$AK77,MATCH($F33,$AI$50:$AK$50,0)))=TRUE,"",INDEX($AI77:$AK77,MATCH($F33,$AI$50:$AK$50,0)))</f>
      </c>
      <c r="AH77" s="112">
        <f>IF(ISERROR(INDEX($AL77:$AN77,MATCH($F33,$AL$50:$AN$50,0)))=TRUE,"",INDEX($AL77:$AN77,MATCH($F33,$AL$50:$AN$50,0)))</f>
      </c>
      <c r="AI77" s="108">
        <f>IF(ISERROR(INDEX($AO77:$AP77,MATCH($G33,$AO$50:$AP$50,0)))=TRUE,"",INDEX($AO77:$AP77,MATCH($G33,$AO$50:$AP$50,0)))</f>
      </c>
      <c r="AJ77" s="110">
        <f>IF(ISERROR(INDEX($AQ77:$AR77,MATCH($G33,$AQ$50:$AR$50,0)))=TRUE,"",INDEX($AQ77:$AR77,MATCH($G33,$AQ$50:$AR$50,0)))</f>
      </c>
      <c r="AK77" s="112">
        <f>IF(ISERROR(INDEX($AS77:$AT77,MATCH($G33,$AS$50:$AT$50,0)))=TRUE,"",INDEX($AS77:$AT77,MATCH($G33,$AS$50:$AT$50,0)))</f>
      </c>
      <c r="AL77" s="108">
        <f>IF(ISERROR(INDEX($AU77:$AV77,MATCH($G33,$AU$50:$AV$50,0)))=TRUE,"",INDEX($AU77:$AV77,MATCH($G33,$AU$50:$AV$50,0)))</f>
      </c>
      <c r="AM77" s="110">
        <f>IF(ISERROR(INDEX($AW77:$AX77,MATCH($G33,$AW$50:$AX$50,0)))=TRUE,"",INDEX($AW77:$AX77,MATCH($G33,$AW$50:$AX$50,0)))</f>
      </c>
      <c r="AN77" s="112">
        <f>IF(ISERROR(INDEX($AY77:$AZ77,MATCH($G33,$AY$50:$AZ$50,0)))=TRUE,"",INDEX($AY77:$AZ77,MATCH($G33,$AY$50:$AZ$50,0)))</f>
      </c>
      <c r="AO77" s="120">
        <f aca="true" t="shared" si="33" ref="AO77:AZ77">IF(ISERROR(INDEX(BB$51:BB$60,MATCH($H33,$BA$51:$BA$60,0)))=TRUE,"",INDEX(BB$51:BB$60,MATCH($H33,$BA$51:$BA$60,0)))</f>
      </c>
      <c r="AP77" s="122">
        <f t="shared" si="33"/>
      </c>
      <c r="AQ77" s="122">
        <f t="shared" si="33"/>
      </c>
      <c r="AR77" s="122">
        <f t="shared" si="33"/>
      </c>
      <c r="AS77" s="122">
        <f t="shared" si="33"/>
      </c>
      <c r="AT77" s="126">
        <f t="shared" si="33"/>
      </c>
      <c r="AU77" s="120">
        <f t="shared" si="33"/>
      </c>
      <c r="AV77" s="122">
        <f t="shared" si="33"/>
      </c>
      <c r="AW77" s="122">
        <f t="shared" si="33"/>
      </c>
      <c r="AX77" s="122">
        <f t="shared" si="33"/>
      </c>
      <c r="AY77" s="122">
        <f t="shared" si="33"/>
      </c>
      <c r="AZ77" s="126">
        <f t="shared" si="33"/>
      </c>
    </row>
    <row r="78" spans="32:52" ht="11.25" customHeight="1">
      <c r="AF78" s="70"/>
      <c r="AG78" s="109"/>
      <c r="AH78" s="113"/>
      <c r="AI78" s="109"/>
      <c r="AJ78" s="111"/>
      <c r="AK78" s="113"/>
      <c r="AL78" s="109"/>
      <c r="AM78" s="111"/>
      <c r="AN78" s="113"/>
      <c r="AO78" s="121"/>
      <c r="AP78" s="123"/>
      <c r="AQ78" s="123"/>
      <c r="AR78" s="123"/>
      <c r="AS78" s="123"/>
      <c r="AT78" s="128"/>
      <c r="AU78" s="121"/>
      <c r="AV78" s="123"/>
      <c r="AW78" s="123"/>
      <c r="AX78" s="123"/>
      <c r="AY78" s="123"/>
      <c r="AZ78" s="128"/>
    </row>
    <row r="79" spans="32:52" ht="11.25">
      <c r="AF79" s="70"/>
      <c r="AG79" s="108">
        <f>IF(ISERROR(INDEX($AI79:$AK79,MATCH($F35,$AI$50:$AK$50,0)))=TRUE,"",INDEX($AI79:$AK79,MATCH($F35,$AI$50:$AK$50,0)))</f>
      </c>
      <c r="AH79" s="112">
        <f>IF(ISERROR(INDEX($AL79:$AN79,MATCH($F35,$AL$50:$AN$50,0)))=TRUE,"",INDEX($AL79:$AN79,MATCH($F35,$AL$50:$AN$50,0)))</f>
      </c>
      <c r="AI79" s="108">
        <f>IF(ISERROR(INDEX($AO79:$AP79,MATCH($G35,$AO$50:$AP$50,0)))=TRUE,"",INDEX($AO79:$AP79,MATCH($G35,$AO$50:$AP$50,0)))</f>
      </c>
      <c r="AJ79" s="110">
        <f>IF(ISERROR(INDEX($AQ79:$AR79,MATCH($G35,$AQ$50:$AR$50,0)))=TRUE,"",INDEX($AQ79:$AR79,MATCH($G35,$AQ$50:$AR$50,0)))</f>
      </c>
      <c r="AK79" s="112">
        <f>IF(ISERROR(INDEX($AS79:$AT79,MATCH($G35,$AS$50:$AT$50,0)))=TRUE,"",INDEX($AS79:$AT79,MATCH($G35,$AS$50:$AT$50,0)))</f>
      </c>
      <c r="AL79" s="108">
        <f>IF(ISERROR(INDEX($AU79:$AV79,MATCH($G35,$AU$50:$AV$50,0)))=TRUE,"",INDEX($AU79:$AV79,MATCH($G35,$AU$50:$AV$50,0)))</f>
      </c>
      <c r="AM79" s="110">
        <f>IF(ISERROR(INDEX($AW79:$AX79,MATCH($G35,$AW$50:$AX$50,0)))=TRUE,"",INDEX($AW79:$AX79,MATCH($G35,$AW$50:$AX$50,0)))</f>
      </c>
      <c r="AN79" s="112">
        <f>IF(ISERROR(INDEX($AY79:$AZ79,MATCH($G35,$AY$50:$AZ$50,0)))=TRUE,"",INDEX($AY79:$AZ79,MATCH($G35,$AY$50:$AZ$50,0)))</f>
      </c>
      <c r="AO79" s="120">
        <f aca="true" t="shared" si="34" ref="AO79:AZ79">IF(ISERROR(INDEX(BB$51:BB$60,MATCH($H35,$BA$51:$BA$60,0)))=TRUE,"",INDEX(BB$51:BB$60,MATCH($H35,$BA$51:$BA$60,0)))</f>
      </c>
      <c r="AP79" s="122">
        <f t="shared" si="34"/>
      </c>
      <c r="AQ79" s="122">
        <f t="shared" si="34"/>
      </c>
      <c r="AR79" s="122">
        <f t="shared" si="34"/>
      </c>
      <c r="AS79" s="122">
        <f t="shared" si="34"/>
      </c>
      <c r="AT79" s="126">
        <f t="shared" si="34"/>
      </c>
      <c r="AU79" s="120">
        <f t="shared" si="34"/>
      </c>
      <c r="AV79" s="122">
        <f t="shared" si="34"/>
      </c>
      <c r="AW79" s="122">
        <f t="shared" si="34"/>
      </c>
      <c r="AX79" s="122">
        <f t="shared" si="34"/>
      </c>
      <c r="AY79" s="122">
        <f t="shared" si="34"/>
      </c>
      <c r="AZ79" s="126">
        <f t="shared" si="34"/>
      </c>
    </row>
    <row r="80" spans="32:52" ht="11.25" customHeight="1">
      <c r="AF80" s="70"/>
      <c r="AG80" s="109"/>
      <c r="AH80" s="113"/>
      <c r="AI80" s="109"/>
      <c r="AJ80" s="111"/>
      <c r="AK80" s="113"/>
      <c r="AL80" s="109"/>
      <c r="AM80" s="111"/>
      <c r="AN80" s="113"/>
      <c r="AO80" s="121"/>
      <c r="AP80" s="123"/>
      <c r="AQ80" s="123"/>
      <c r="AR80" s="123"/>
      <c r="AS80" s="123"/>
      <c r="AT80" s="128"/>
      <c r="AU80" s="121"/>
      <c r="AV80" s="123"/>
      <c r="AW80" s="123"/>
      <c r="AX80" s="123"/>
      <c r="AY80" s="123"/>
      <c r="AZ80" s="128"/>
    </row>
    <row r="81" spans="32:52" ht="11.25">
      <c r="AF81" s="70"/>
      <c r="AG81" s="108">
        <f>IF(ISERROR(INDEX($AI81:$AK81,MATCH($F37,$AI$50:$AK$50,0)))=TRUE,"",INDEX($AI81:$AK81,MATCH($F37,$AI$50:$AK$50,0)))</f>
      </c>
      <c r="AH81" s="112">
        <f>IF(ISERROR(INDEX($AL81:$AN81,MATCH($F37,$AL$50:$AN$50,0)))=TRUE,"",INDEX($AL81:$AN81,MATCH($F37,$AL$50:$AN$50,0)))</f>
      </c>
      <c r="AI81" s="108">
        <f>IF(ISERROR(INDEX($AO81:$AP81,MATCH($G37,$AO$50:$AP$50,0)))=TRUE,"",INDEX($AO81:$AP81,MATCH($G37,$AO$50:$AP$50,0)))</f>
      </c>
      <c r="AJ81" s="110">
        <f>IF(ISERROR(INDEX($AQ81:$AR81,MATCH($G37,$AQ$50:$AR$50,0)))=TRUE,"",INDEX($AQ81:$AR81,MATCH($G37,$AQ$50:$AR$50,0)))</f>
      </c>
      <c r="AK81" s="112">
        <f>IF(ISERROR(INDEX($AS81:$AT81,MATCH($G37,$AS$50:$AT$50,0)))=TRUE,"",INDEX($AS81:$AT81,MATCH($G37,$AS$50:$AT$50,0)))</f>
      </c>
      <c r="AL81" s="108">
        <f>IF(ISERROR(INDEX($AU81:$AV81,MATCH($G37,$AU$50:$AV$50,0)))=TRUE,"",INDEX($AU81:$AV81,MATCH($G37,$AU$50:$AV$50,0)))</f>
      </c>
      <c r="AM81" s="110">
        <f>IF(ISERROR(INDEX($AW81:$AX81,MATCH($G37,$AW$50:$AX$50,0)))=TRUE,"",INDEX($AW81:$AX81,MATCH($G37,$AW$50:$AX$50,0)))</f>
      </c>
      <c r="AN81" s="112">
        <f>IF(ISERROR(INDEX($AY81:$AZ81,MATCH($G37,$AY$50:$AZ$50,0)))=TRUE,"",INDEX($AY81:$AZ81,MATCH($G37,$AY$50:$AZ$50,0)))</f>
      </c>
      <c r="AO81" s="120">
        <f aca="true" t="shared" si="35" ref="AO81:AZ81">IF(ISERROR(INDEX(BB$51:BB$60,MATCH($H37,$BA$51:$BA$60,0)))=TRUE,"",INDEX(BB$51:BB$60,MATCH($H37,$BA$51:$BA$60,0)))</f>
      </c>
      <c r="AP81" s="122">
        <f t="shared" si="35"/>
      </c>
      <c r="AQ81" s="122">
        <f t="shared" si="35"/>
      </c>
      <c r="AR81" s="122">
        <f t="shared" si="35"/>
      </c>
      <c r="AS81" s="122">
        <f t="shared" si="35"/>
      </c>
      <c r="AT81" s="126">
        <f t="shared" si="35"/>
      </c>
      <c r="AU81" s="120">
        <f t="shared" si="35"/>
      </c>
      <c r="AV81" s="122">
        <f t="shared" si="35"/>
      </c>
      <c r="AW81" s="122">
        <f t="shared" si="35"/>
      </c>
      <c r="AX81" s="122">
        <f t="shared" si="35"/>
      </c>
      <c r="AY81" s="122">
        <f t="shared" si="35"/>
      </c>
      <c r="AZ81" s="126">
        <f t="shared" si="35"/>
      </c>
    </row>
    <row r="82" spans="32:52" ht="11.25" customHeight="1">
      <c r="AF82" s="70"/>
      <c r="AG82" s="109"/>
      <c r="AH82" s="113"/>
      <c r="AI82" s="109"/>
      <c r="AJ82" s="111"/>
      <c r="AK82" s="113"/>
      <c r="AL82" s="109"/>
      <c r="AM82" s="111"/>
      <c r="AN82" s="113"/>
      <c r="AO82" s="121"/>
      <c r="AP82" s="123"/>
      <c r="AQ82" s="123"/>
      <c r="AR82" s="123"/>
      <c r="AS82" s="123"/>
      <c r="AT82" s="128"/>
      <c r="AU82" s="121"/>
      <c r="AV82" s="123"/>
      <c r="AW82" s="123"/>
      <c r="AX82" s="123"/>
      <c r="AY82" s="123"/>
      <c r="AZ82" s="128"/>
    </row>
    <row r="83" spans="32:52" ht="11.25">
      <c r="AF83" s="70"/>
      <c r="AG83" s="108">
        <f>IF(ISERROR(INDEX($AI83:$AK83,MATCH($F39,$AI$50:$AK$50,0)))=TRUE,"",INDEX($AI83:$AK83,MATCH($F39,$AI$50:$AK$50,0)))</f>
      </c>
      <c r="AH83" s="112">
        <f>IF(ISERROR(INDEX($AL83:$AN83,MATCH($F39,$AL$50:$AN$50,0)))=TRUE,"",INDEX($AL83:$AN83,MATCH($F39,$AL$50:$AN$50,0)))</f>
      </c>
      <c r="AI83" s="108">
        <f>IF(ISERROR(INDEX($AO83:$AP83,MATCH($G39,$AO$50:$AP$50,0)))=TRUE,"",INDEX($AO83:$AP83,MATCH($G39,$AO$50:$AP$50,0)))</f>
      </c>
      <c r="AJ83" s="110">
        <f>IF(ISERROR(INDEX($AQ83:$AR83,MATCH($G39,$AQ$50:$AR$50,0)))=TRUE,"",INDEX($AQ83:$AR83,MATCH($G39,$AQ$50:$AR$50,0)))</f>
      </c>
      <c r="AK83" s="112">
        <f>IF(ISERROR(INDEX($AS83:$AT83,MATCH($G39,$AS$50:$AT$50,0)))=TRUE,"",INDEX($AS83:$AT83,MATCH($G39,$AS$50:$AT$50,0)))</f>
      </c>
      <c r="AL83" s="108">
        <f>IF(ISERROR(INDEX($AU83:$AV83,MATCH($G39,$AU$50:$AV$50,0)))=TRUE,"",INDEX($AU83:$AV83,MATCH($G39,$AU$50:$AV$50,0)))</f>
      </c>
      <c r="AM83" s="110">
        <f>IF(ISERROR(INDEX($AW83:$AX83,MATCH($G39,$AW$50:$AX$50,0)))=TRUE,"",INDEX($AW83:$AX83,MATCH($G39,$AW$50:$AX$50,0)))</f>
      </c>
      <c r="AN83" s="112">
        <f>IF(ISERROR(INDEX($AY83:$AZ83,MATCH($G39,$AY$50:$AZ$50,0)))=TRUE,"",INDEX($AY83:$AZ83,MATCH($G39,$AY$50:$AZ$50,0)))</f>
      </c>
      <c r="AO83" s="120">
        <f aca="true" t="shared" si="36" ref="AO83:AZ83">IF(ISERROR(INDEX(BB$51:BB$60,MATCH($H39,$BA$51:$BA$60,0)))=TRUE,"",INDEX(BB$51:BB$60,MATCH($H39,$BA$51:$BA$60,0)))</f>
      </c>
      <c r="AP83" s="122">
        <f t="shared" si="36"/>
      </c>
      <c r="AQ83" s="122">
        <f t="shared" si="36"/>
      </c>
      <c r="AR83" s="122">
        <f t="shared" si="36"/>
      </c>
      <c r="AS83" s="122">
        <f t="shared" si="36"/>
      </c>
      <c r="AT83" s="126">
        <f t="shared" si="36"/>
      </c>
      <c r="AU83" s="120">
        <f t="shared" si="36"/>
      </c>
      <c r="AV83" s="122">
        <f t="shared" si="36"/>
      </c>
      <c r="AW83" s="122">
        <f t="shared" si="36"/>
      </c>
      <c r="AX83" s="122">
        <f t="shared" si="36"/>
      </c>
      <c r="AY83" s="122">
        <f t="shared" si="36"/>
      </c>
      <c r="AZ83" s="126">
        <f t="shared" si="36"/>
      </c>
    </row>
    <row r="84" spans="32:52" ht="11.25" customHeight="1">
      <c r="AF84" s="70"/>
      <c r="AG84" s="109"/>
      <c r="AH84" s="113"/>
      <c r="AI84" s="109"/>
      <c r="AJ84" s="111"/>
      <c r="AK84" s="113"/>
      <c r="AL84" s="109"/>
      <c r="AM84" s="111"/>
      <c r="AN84" s="113"/>
      <c r="AO84" s="121"/>
      <c r="AP84" s="123"/>
      <c r="AQ84" s="123"/>
      <c r="AR84" s="123"/>
      <c r="AS84" s="123"/>
      <c r="AT84" s="128"/>
      <c r="AU84" s="121"/>
      <c r="AV84" s="123"/>
      <c r="AW84" s="123"/>
      <c r="AX84" s="123"/>
      <c r="AY84" s="123"/>
      <c r="AZ84" s="128"/>
    </row>
    <row r="85" spans="32:52" ht="11.25">
      <c r="AF85" s="70"/>
      <c r="AG85" s="108">
        <f>IF(ISERROR(INDEX($AI85:$AK85,MATCH($F41,$AI$50:$AK$50,0)))=TRUE,"",INDEX($AI85:$AK85,MATCH($F41,$AI$50:$AK$50,0)))</f>
      </c>
      <c r="AH85" s="112">
        <f>IF(ISERROR(INDEX($AL85:$AN85,MATCH($F41,$AL$50:$AN$50,0)))=TRUE,"",INDEX($AL85:$AN85,MATCH($F41,$AL$50:$AN$50,0)))</f>
      </c>
      <c r="AI85" s="108">
        <f>IF(ISERROR(INDEX($AO85:$AP85,MATCH($G41,$AO$50:$AP$50,0)))=TRUE,"",INDEX($AO85:$AP85,MATCH($G41,$AO$50:$AP$50,0)))</f>
      </c>
      <c r="AJ85" s="110">
        <f>IF(ISERROR(INDEX($AQ85:$AR85,MATCH($G41,$AQ$50:$AR$50,0)))=TRUE,"",INDEX($AQ85:$AR85,MATCH($G41,$AQ$50:$AR$50,0)))</f>
      </c>
      <c r="AK85" s="112">
        <f>IF(ISERROR(INDEX($AS85:$AT85,MATCH($G41,$AS$50:$AT$50,0)))=TRUE,"",INDEX($AS85:$AT85,MATCH($G41,$AS$50:$AT$50,0)))</f>
      </c>
      <c r="AL85" s="108">
        <f>IF(ISERROR(INDEX($AU85:$AV85,MATCH($G41,$AU$50:$AV$50,0)))=TRUE,"",INDEX($AU85:$AV85,MATCH($G41,$AU$50:$AV$50,0)))</f>
      </c>
      <c r="AM85" s="110">
        <f>IF(ISERROR(INDEX($AW85:$AX85,MATCH($G41,$AW$50:$AX$50,0)))=TRUE,"",INDEX($AW85:$AX85,MATCH($G41,$AW$50:$AX$50,0)))</f>
      </c>
      <c r="AN85" s="112">
        <f>IF(ISERROR(INDEX($AY85:$AZ85,MATCH($G41,$AY$50:$AZ$50,0)))=TRUE,"",INDEX($AY85:$AZ85,MATCH($G41,$AY$50:$AZ$50,0)))</f>
      </c>
      <c r="AO85" s="120">
        <f aca="true" t="shared" si="37" ref="AO85:AZ85">IF(ISERROR(INDEX(BB$51:BB$60,MATCH($H41,$BA$51:$BA$60,0)))=TRUE,"",INDEX(BB$51:BB$60,MATCH($H41,$BA$51:$BA$60,0)))</f>
      </c>
      <c r="AP85" s="122">
        <f t="shared" si="37"/>
      </c>
      <c r="AQ85" s="122">
        <f t="shared" si="37"/>
      </c>
      <c r="AR85" s="122">
        <f t="shared" si="37"/>
      </c>
      <c r="AS85" s="122">
        <f t="shared" si="37"/>
      </c>
      <c r="AT85" s="126">
        <f t="shared" si="37"/>
      </c>
      <c r="AU85" s="120">
        <f t="shared" si="37"/>
      </c>
      <c r="AV85" s="122">
        <f t="shared" si="37"/>
      </c>
      <c r="AW85" s="122">
        <f t="shared" si="37"/>
      </c>
      <c r="AX85" s="122">
        <f t="shared" si="37"/>
      </c>
      <c r="AY85" s="122">
        <f t="shared" si="37"/>
      </c>
      <c r="AZ85" s="126">
        <f t="shared" si="37"/>
      </c>
    </row>
    <row r="86" spans="32:52" ht="11.25" customHeight="1">
      <c r="AF86" s="70"/>
      <c r="AG86" s="109"/>
      <c r="AH86" s="113"/>
      <c r="AI86" s="109"/>
      <c r="AJ86" s="111"/>
      <c r="AK86" s="113"/>
      <c r="AL86" s="109"/>
      <c r="AM86" s="111"/>
      <c r="AN86" s="113"/>
      <c r="AO86" s="121"/>
      <c r="AP86" s="123"/>
      <c r="AQ86" s="123"/>
      <c r="AR86" s="123"/>
      <c r="AS86" s="123"/>
      <c r="AT86" s="128"/>
      <c r="AU86" s="121"/>
      <c r="AV86" s="123"/>
      <c r="AW86" s="123"/>
      <c r="AX86" s="123"/>
      <c r="AY86" s="123"/>
      <c r="AZ86" s="128"/>
    </row>
    <row r="87" spans="32:52" ht="11.25">
      <c r="AF87" s="70"/>
      <c r="AG87" s="108">
        <f>IF(ISERROR(INDEX($AI87:$AK87,MATCH($F43,$AI$50:$AK$50,0)))=TRUE,"",INDEX($AI87:$AK87,MATCH($F43,$AI$50:$AK$50,0)))</f>
      </c>
      <c r="AH87" s="112">
        <f>IF(ISERROR(INDEX($AL87:$AN87,MATCH($F43,$AL$50:$AN$50,0)))=TRUE,"",INDEX($AL87:$AN87,MATCH($F43,$AL$50:$AN$50,0)))</f>
      </c>
      <c r="AI87" s="108">
        <f>IF(ISERROR(INDEX($AO87:$AP87,MATCH($G43,$AO$50:$AP$50,0)))=TRUE,"",INDEX($AO87:$AP87,MATCH($G43,$AO$50:$AP$50,0)))</f>
      </c>
      <c r="AJ87" s="110">
        <f>IF(ISERROR(INDEX($AQ87:$AR87,MATCH($G43,$AQ$50:$AR$50,0)))=TRUE,"",INDEX($AQ87:$AR87,MATCH($G43,$AQ$50:$AR$50,0)))</f>
      </c>
      <c r="AK87" s="112">
        <f>IF(ISERROR(INDEX($AS87:$AT87,MATCH($G43,$AS$50:$AT$50,0)))=TRUE,"",INDEX($AS87:$AT87,MATCH($G43,$AS$50:$AT$50,0)))</f>
      </c>
      <c r="AL87" s="108">
        <f>IF(ISERROR(INDEX($AU87:$AV87,MATCH($G43,$AU$50:$AV$50,0)))=TRUE,"",INDEX($AU87:$AV87,MATCH($G43,$AU$50:$AV$50,0)))</f>
      </c>
      <c r="AM87" s="110">
        <f>IF(ISERROR(INDEX($AW87:$AX87,MATCH($G43,$AW$50:$AX$50,0)))=TRUE,"",INDEX($AW87:$AX87,MATCH($G43,$AW$50:$AX$50,0)))</f>
      </c>
      <c r="AN87" s="112">
        <f>IF(ISERROR(INDEX($AY87:$AZ87,MATCH($G43,$AY$50:$AZ$50,0)))=TRUE,"",INDEX($AY87:$AZ87,MATCH($G43,$AY$50:$AZ$50,0)))</f>
      </c>
      <c r="AO87" s="120">
        <f aca="true" t="shared" si="38" ref="AO87:AZ87">IF(ISERROR(INDEX(BB$51:BB$60,MATCH($H43,$BA$51:$BA$60,0)))=TRUE,"",INDEX(BB$51:BB$60,MATCH($H43,$BA$51:$BA$60,0)))</f>
      </c>
      <c r="AP87" s="122">
        <f t="shared" si="38"/>
      </c>
      <c r="AQ87" s="122">
        <f t="shared" si="38"/>
      </c>
      <c r="AR87" s="122">
        <f t="shared" si="38"/>
      </c>
      <c r="AS87" s="122">
        <f t="shared" si="38"/>
      </c>
      <c r="AT87" s="126">
        <f t="shared" si="38"/>
      </c>
      <c r="AU87" s="120">
        <f t="shared" si="38"/>
      </c>
      <c r="AV87" s="122">
        <f t="shared" si="38"/>
      </c>
      <c r="AW87" s="122">
        <f t="shared" si="38"/>
      </c>
      <c r="AX87" s="122">
        <f t="shared" si="38"/>
      </c>
      <c r="AY87" s="122">
        <f t="shared" si="38"/>
      </c>
      <c r="AZ87" s="126">
        <f t="shared" si="38"/>
      </c>
    </row>
    <row r="88" spans="32:52" ht="11.25" customHeight="1">
      <c r="AF88" s="70"/>
      <c r="AG88" s="109"/>
      <c r="AH88" s="113"/>
      <c r="AI88" s="109"/>
      <c r="AJ88" s="111"/>
      <c r="AK88" s="113"/>
      <c r="AL88" s="109"/>
      <c r="AM88" s="111"/>
      <c r="AN88" s="113"/>
      <c r="AO88" s="121"/>
      <c r="AP88" s="123"/>
      <c r="AQ88" s="123"/>
      <c r="AR88" s="123"/>
      <c r="AS88" s="123"/>
      <c r="AT88" s="128"/>
      <c r="AU88" s="121"/>
      <c r="AV88" s="123"/>
      <c r="AW88" s="123"/>
      <c r="AX88" s="123"/>
      <c r="AY88" s="123"/>
      <c r="AZ88" s="128"/>
    </row>
    <row r="89" spans="32:52" ht="11.25">
      <c r="AF89" s="70"/>
      <c r="AG89" s="108">
        <f>IF(ISERROR(INDEX($AI89:$AK89,MATCH($F45,$AI$50:$AK$50,0)))=TRUE,"",INDEX($AI89:$AK89,MATCH($F45,$AI$50:$AK$50,0)))</f>
      </c>
      <c r="AH89" s="112">
        <f>IF(ISERROR(INDEX($AL89:$AN89,MATCH($F45,$AL$50:$AN$50,0)))=TRUE,"",INDEX($AL89:$AN89,MATCH($F45,$AL$50:$AN$50,0)))</f>
      </c>
      <c r="AI89" s="108">
        <f>IF(ISERROR(INDEX($AO89:$AP89,MATCH($G45,$AO$50:$AP$50,0)))=TRUE,"",INDEX($AO89:$AP89,MATCH($G45,$AO$50:$AP$50,0)))</f>
      </c>
      <c r="AJ89" s="110">
        <f>IF(ISERROR(INDEX($AQ89:$AR89,MATCH($G45,$AQ$50:$AR$50,0)))=TRUE,"",INDEX($AQ89:$AR89,MATCH($G45,$AQ$50:$AR$50,0)))</f>
      </c>
      <c r="AK89" s="112">
        <f>IF(ISERROR(INDEX($AS89:$AT89,MATCH($G45,$AS$50:$AT$50,0)))=TRUE,"",INDEX($AS89:$AT89,MATCH($G45,$AS$50:$AT$50,0)))</f>
      </c>
      <c r="AL89" s="108">
        <f>IF(ISERROR(INDEX($AU89:$AV89,MATCH($G45,$AU$50:$AV$50,0)))=TRUE,"",INDEX($AU89:$AV89,MATCH($G45,$AU$50:$AV$50,0)))</f>
      </c>
      <c r="AM89" s="110">
        <f>IF(ISERROR(INDEX($AW89:$AX89,MATCH($G45,$AW$50:$AX$50,0)))=TRUE,"",INDEX($AW89:$AX89,MATCH($G45,$AW$50:$AX$50,0)))</f>
      </c>
      <c r="AN89" s="112">
        <f>IF(ISERROR(INDEX($AY89:$AZ89,MATCH($G45,$AY$50:$AZ$50,0)))=TRUE,"",INDEX($AY89:$AZ89,MATCH($G45,$AY$50:$AZ$50,0)))</f>
      </c>
      <c r="AO89" s="120">
        <f aca="true" t="shared" si="39" ref="AO89:AZ89">IF(ISERROR(INDEX(BB$51:BB$60,MATCH($H45,$BA$51:$BA$60,0)))=TRUE,"",INDEX(BB$51:BB$60,MATCH($H45,$BA$51:$BA$60,0)))</f>
      </c>
      <c r="AP89" s="122">
        <f t="shared" si="39"/>
      </c>
      <c r="AQ89" s="122">
        <f t="shared" si="39"/>
      </c>
      <c r="AR89" s="122">
        <f t="shared" si="39"/>
      </c>
      <c r="AS89" s="122">
        <f t="shared" si="39"/>
      </c>
      <c r="AT89" s="126">
        <f t="shared" si="39"/>
      </c>
      <c r="AU89" s="120">
        <f t="shared" si="39"/>
      </c>
      <c r="AV89" s="122">
        <f t="shared" si="39"/>
      </c>
      <c r="AW89" s="122">
        <f t="shared" si="39"/>
      </c>
      <c r="AX89" s="122">
        <f t="shared" si="39"/>
      </c>
      <c r="AY89" s="122">
        <f t="shared" si="39"/>
      </c>
      <c r="AZ89" s="126">
        <f t="shared" si="39"/>
      </c>
    </row>
    <row r="90" spans="32:52" ht="12" customHeight="1" thickBot="1">
      <c r="AF90" s="71"/>
      <c r="AG90" s="114"/>
      <c r="AH90" s="116"/>
      <c r="AI90" s="114"/>
      <c r="AJ90" s="115"/>
      <c r="AK90" s="116"/>
      <c r="AL90" s="114"/>
      <c r="AM90" s="115"/>
      <c r="AN90" s="116"/>
      <c r="AO90" s="124"/>
      <c r="AP90" s="125"/>
      <c r="AQ90" s="125"/>
      <c r="AR90" s="125"/>
      <c r="AS90" s="125"/>
      <c r="AT90" s="127"/>
      <c r="AU90" s="124"/>
      <c r="AV90" s="125"/>
      <c r="AW90" s="125"/>
      <c r="AX90" s="125"/>
      <c r="AY90" s="125"/>
      <c r="AZ90" s="127"/>
    </row>
  </sheetData>
  <sheetProtection sheet="1"/>
  <mergeCells count="1261">
    <mergeCell ref="Q4:T4"/>
    <mergeCell ref="Q5:T5"/>
    <mergeCell ref="U4:U5"/>
    <mergeCell ref="P4:P5"/>
    <mergeCell ref="A4:A6"/>
    <mergeCell ref="C4:C5"/>
    <mergeCell ref="E4:E5"/>
    <mergeCell ref="D4:D5"/>
    <mergeCell ref="B4:B6"/>
    <mergeCell ref="Q6:R6"/>
    <mergeCell ref="W4:W5"/>
    <mergeCell ref="F4:H4"/>
    <mergeCell ref="L4:O4"/>
    <mergeCell ref="F5:F6"/>
    <mergeCell ref="G5:G6"/>
    <mergeCell ref="I4:I5"/>
    <mergeCell ref="N5:O5"/>
    <mergeCell ref="K4:K5"/>
    <mergeCell ref="J4:J5"/>
    <mergeCell ref="L5:M5"/>
    <mergeCell ref="S6:T6"/>
    <mergeCell ref="Q8:R8"/>
    <mergeCell ref="S8:T8"/>
    <mergeCell ref="Q7:T7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W7:W8"/>
    <mergeCell ref="V7:V8"/>
    <mergeCell ref="U7:U8"/>
    <mergeCell ref="Q9:T9"/>
    <mergeCell ref="S10:T10"/>
    <mergeCell ref="Q10:R10"/>
    <mergeCell ref="W9:W10"/>
    <mergeCell ref="V9:V10"/>
    <mergeCell ref="U9:U10"/>
    <mergeCell ref="S12:T12"/>
    <mergeCell ref="Q12:R12"/>
    <mergeCell ref="W11:W12"/>
    <mergeCell ref="V11:V12"/>
    <mergeCell ref="U11:U12"/>
    <mergeCell ref="P11:P12"/>
    <mergeCell ref="Q11:T11"/>
    <mergeCell ref="O11:O12"/>
    <mergeCell ref="N11:N12"/>
    <mergeCell ref="M11:M12"/>
    <mergeCell ref="L11:L12"/>
    <mergeCell ref="K11:K12"/>
    <mergeCell ref="J11:J12"/>
    <mergeCell ref="I11:I12"/>
    <mergeCell ref="H11:H12"/>
    <mergeCell ref="G11:G12"/>
    <mergeCell ref="F11:F12"/>
    <mergeCell ref="E11:E12"/>
    <mergeCell ref="D11:D12"/>
    <mergeCell ref="C11:C12"/>
    <mergeCell ref="B11:B12"/>
    <mergeCell ref="A11:A12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T13"/>
    <mergeCell ref="U13:U14"/>
    <mergeCell ref="V13:V14"/>
    <mergeCell ref="W13:W14"/>
    <mergeCell ref="Q14:R14"/>
    <mergeCell ref="S14:T14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T19"/>
    <mergeCell ref="U19:U20"/>
    <mergeCell ref="V19:V20"/>
    <mergeCell ref="W19:W20"/>
    <mergeCell ref="Q20:R20"/>
    <mergeCell ref="S20:T20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T15"/>
    <mergeCell ref="U15:U16"/>
    <mergeCell ref="V15:V16"/>
    <mergeCell ref="W15:W16"/>
    <mergeCell ref="Q16:R16"/>
    <mergeCell ref="S16:T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T17"/>
    <mergeCell ref="U17:U18"/>
    <mergeCell ref="V17:V18"/>
    <mergeCell ref="W17:W18"/>
    <mergeCell ref="Q18:R18"/>
    <mergeCell ref="S18:T18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T31"/>
    <mergeCell ref="U31:U32"/>
    <mergeCell ref="V31:V32"/>
    <mergeCell ref="W31:W32"/>
    <mergeCell ref="Q32:R32"/>
    <mergeCell ref="S32:T32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T21"/>
    <mergeCell ref="U21:U22"/>
    <mergeCell ref="V21:V22"/>
    <mergeCell ref="W21:W22"/>
    <mergeCell ref="Q22:R22"/>
    <mergeCell ref="S22:T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T23"/>
    <mergeCell ref="U23:U24"/>
    <mergeCell ref="V23:V24"/>
    <mergeCell ref="W23:W24"/>
    <mergeCell ref="Q24:R24"/>
    <mergeCell ref="S24:T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T25"/>
    <mergeCell ref="U25:U26"/>
    <mergeCell ref="V25:V26"/>
    <mergeCell ref="W25:W26"/>
    <mergeCell ref="Q26:R26"/>
    <mergeCell ref="S26:T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T27"/>
    <mergeCell ref="U27:U28"/>
    <mergeCell ref="V27:V28"/>
    <mergeCell ref="W27:W28"/>
    <mergeCell ref="Q28:R28"/>
    <mergeCell ref="S28:T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V29:V30"/>
    <mergeCell ref="W29:W30"/>
    <mergeCell ref="Q30:R30"/>
    <mergeCell ref="S30:T30"/>
    <mergeCell ref="M29:M30"/>
    <mergeCell ref="N29:N30"/>
    <mergeCell ref="O29:O30"/>
    <mergeCell ref="P29:P30"/>
    <mergeCell ref="Q29:T29"/>
    <mergeCell ref="U29:U30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T33"/>
    <mergeCell ref="U33:U34"/>
    <mergeCell ref="V33:V34"/>
    <mergeCell ref="W33:W34"/>
    <mergeCell ref="Q34:R34"/>
    <mergeCell ref="S34:T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T35"/>
    <mergeCell ref="U35:U36"/>
    <mergeCell ref="V35:V36"/>
    <mergeCell ref="W35:W36"/>
    <mergeCell ref="Q36:R36"/>
    <mergeCell ref="S36:T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T37"/>
    <mergeCell ref="U37:U38"/>
    <mergeCell ref="V37:V38"/>
    <mergeCell ref="W37:W38"/>
    <mergeCell ref="Q38:R38"/>
    <mergeCell ref="S38:T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Q39:T39"/>
    <mergeCell ref="U39:U40"/>
    <mergeCell ref="V39:V40"/>
    <mergeCell ref="W39:W40"/>
    <mergeCell ref="Q40:R40"/>
    <mergeCell ref="S40:T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N41:N42"/>
    <mergeCell ref="O41:O42"/>
    <mergeCell ref="P41:P42"/>
    <mergeCell ref="Q41:T41"/>
    <mergeCell ref="U41:U42"/>
    <mergeCell ref="V41:V42"/>
    <mergeCell ref="W41:W42"/>
    <mergeCell ref="Q42:R42"/>
    <mergeCell ref="S42:T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T43"/>
    <mergeCell ref="U43:U44"/>
    <mergeCell ref="V43:V44"/>
    <mergeCell ref="W43:W44"/>
    <mergeCell ref="Q44:R44"/>
    <mergeCell ref="S44:T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V45:V46"/>
    <mergeCell ref="W45:W46"/>
    <mergeCell ref="Q46:R46"/>
    <mergeCell ref="S46:T46"/>
    <mergeCell ref="M45:M46"/>
    <mergeCell ref="N45:N46"/>
    <mergeCell ref="O45:O46"/>
    <mergeCell ref="P45:P46"/>
    <mergeCell ref="Q45:T45"/>
    <mergeCell ref="U45:U46"/>
    <mergeCell ref="AV35:AV36"/>
    <mergeCell ref="AV37:AV38"/>
    <mergeCell ref="AV39:AV40"/>
    <mergeCell ref="AV41:AV42"/>
    <mergeCell ref="AV19:AV20"/>
    <mergeCell ref="AV21:AV22"/>
    <mergeCell ref="AV23:AV24"/>
    <mergeCell ref="AV25:AV26"/>
    <mergeCell ref="AV27:AV28"/>
    <mergeCell ref="AV29:AV30"/>
    <mergeCell ref="AV9:AV10"/>
    <mergeCell ref="AV7:AV8"/>
    <mergeCell ref="AV43:AV44"/>
    <mergeCell ref="AV45:AV46"/>
    <mergeCell ref="AV17:AV18"/>
    <mergeCell ref="AV15:AV16"/>
    <mergeCell ref="AV13:AV14"/>
    <mergeCell ref="AV11:AV12"/>
    <mergeCell ref="AV31:AV32"/>
    <mergeCell ref="AV33:AV34"/>
    <mergeCell ref="AU15:AU16"/>
    <mergeCell ref="AU17:AU18"/>
    <mergeCell ref="AU19:AU20"/>
    <mergeCell ref="AU21:AU22"/>
    <mergeCell ref="AU23:AU24"/>
    <mergeCell ref="AU25:AU26"/>
    <mergeCell ref="AU27:AU28"/>
    <mergeCell ref="AU29:AU30"/>
    <mergeCell ref="AU31:AU32"/>
    <mergeCell ref="AU33:AU34"/>
    <mergeCell ref="AU35:AU36"/>
    <mergeCell ref="AU37:AU38"/>
    <mergeCell ref="AU39:AU40"/>
    <mergeCell ref="AU41:AU42"/>
    <mergeCell ref="AU43:AU44"/>
    <mergeCell ref="AU45:AU46"/>
    <mergeCell ref="AW7:AW8"/>
    <mergeCell ref="AW9:AW10"/>
    <mergeCell ref="AW11:AW12"/>
    <mergeCell ref="AW13:AW14"/>
    <mergeCell ref="AW15:AW16"/>
    <mergeCell ref="AW17:AW18"/>
    <mergeCell ref="AW39:AW40"/>
    <mergeCell ref="AW41:AW42"/>
    <mergeCell ref="AW19:AW20"/>
    <mergeCell ref="AW21:AW22"/>
    <mergeCell ref="AW23:AW24"/>
    <mergeCell ref="AW25:AW26"/>
    <mergeCell ref="AW27:AW28"/>
    <mergeCell ref="AW29:AW30"/>
    <mergeCell ref="AX13:AX14"/>
    <mergeCell ref="AY13:AY14"/>
    <mergeCell ref="AW31:AW32"/>
    <mergeCell ref="AW33:AW34"/>
    <mergeCell ref="AW35:AW36"/>
    <mergeCell ref="AW37:AW38"/>
    <mergeCell ref="AX15:AX16"/>
    <mergeCell ref="AY15:AY16"/>
    <mergeCell ref="AX17:AX18"/>
    <mergeCell ref="AY17:AY18"/>
    <mergeCell ref="AX7:AX8"/>
    <mergeCell ref="AY7:AY8"/>
    <mergeCell ref="AX9:AX10"/>
    <mergeCell ref="AY9:AY10"/>
    <mergeCell ref="AX11:AX12"/>
    <mergeCell ref="AY11:AY12"/>
    <mergeCell ref="AX19:AX20"/>
    <mergeCell ref="AY19:AY20"/>
    <mergeCell ref="AX21:AX22"/>
    <mergeCell ref="AY21:AY22"/>
    <mergeCell ref="AX23:AX24"/>
    <mergeCell ref="AY23:AY24"/>
    <mergeCell ref="AX25:AX26"/>
    <mergeCell ref="AY25:AY26"/>
    <mergeCell ref="AX27:AX28"/>
    <mergeCell ref="AY27:AY28"/>
    <mergeCell ref="AX29:AX30"/>
    <mergeCell ref="AY29:AY30"/>
    <mergeCell ref="AX31:AX32"/>
    <mergeCell ref="AY31:AY32"/>
    <mergeCell ref="AX33:AX34"/>
    <mergeCell ref="AY33:AY34"/>
    <mergeCell ref="AX35:AX36"/>
    <mergeCell ref="AY35:AY36"/>
    <mergeCell ref="AX37:AX38"/>
    <mergeCell ref="AY37:AY38"/>
    <mergeCell ref="AZ11:AZ12"/>
    <mergeCell ref="AZ13:AZ14"/>
    <mergeCell ref="AX45:AX46"/>
    <mergeCell ref="AY45:AY46"/>
    <mergeCell ref="AZ15:AZ16"/>
    <mergeCell ref="AZ17:AZ18"/>
    <mergeCell ref="AZ35:AZ36"/>
    <mergeCell ref="AZ37:AZ38"/>
    <mergeCell ref="AZ7:AZ8"/>
    <mergeCell ref="AZ9:AZ10"/>
    <mergeCell ref="AX39:AX40"/>
    <mergeCell ref="AY39:AY40"/>
    <mergeCell ref="AX41:AX42"/>
    <mergeCell ref="AY41:AY42"/>
    <mergeCell ref="AZ23:AZ24"/>
    <mergeCell ref="AZ25:AZ26"/>
    <mergeCell ref="AZ19:AZ20"/>
    <mergeCell ref="AZ21:AZ22"/>
    <mergeCell ref="AZ31:AZ32"/>
    <mergeCell ref="AZ33:AZ34"/>
    <mergeCell ref="AZ27:AZ28"/>
    <mergeCell ref="AZ29:AZ30"/>
    <mergeCell ref="AG89:AG90"/>
    <mergeCell ref="AH89:AH90"/>
    <mergeCell ref="AZ43:AZ44"/>
    <mergeCell ref="AZ45:AZ46"/>
    <mergeCell ref="AZ39:AZ40"/>
    <mergeCell ref="AZ41:AZ42"/>
    <mergeCell ref="AX43:AX44"/>
    <mergeCell ref="AY43:AY44"/>
    <mergeCell ref="AW43:AW44"/>
    <mergeCell ref="AW45:AW46"/>
    <mergeCell ref="AG83:AG84"/>
    <mergeCell ref="AH83:AH84"/>
    <mergeCell ref="AG71:AG72"/>
    <mergeCell ref="AH71:AH72"/>
    <mergeCell ref="AG73:AG74"/>
    <mergeCell ref="AH73:AH74"/>
    <mergeCell ref="AG85:AG86"/>
    <mergeCell ref="AH85:AH86"/>
    <mergeCell ref="AG87:AG88"/>
    <mergeCell ref="AH87:AH88"/>
    <mergeCell ref="AG77:AG78"/>
    <mergeCell ref="AH77:AH78"/>
    <mergeCell ref="AG79:AG80"/>
    <mergeCell ref="AH79:AH80"/>
    <mergeCell ref="AG81:AG82"/>
    <mergeCell ref="AH81:AH82"/>
    <mergeCell ref="AG75:AG76"/>
    <mergeCell ref="AH75:AH76"/>
    <mergeCell ref="AG65:AG66"/>
    <mergeCell ref="AH65:AH66"/>
    <mergeCell ref="AG67:AG68"/>
    <mergeCell ref="AH67:AH68"/>
    <mergeCell ref="AG69:AG70"/>
    <mergeCell ref="AH69:AH70"/>
    <mergeCell ref="AG59:AG60"/>
    <mergeCell ref="AH59:AH60"/>
    <mergeCell ref="AG61:AG62"/>
    <mergeCell ref="AH61:AH62"/>
    <mergeCell ref="AG63:AG64"/>
    <mergeCell ref="AH63:AH64"/>
    <mergeCell ref="AG53:AG54"/>
    <mergeCell ref="AH53:AH54"/>
    <mergeCell ref="AG55:AG56"/>
    <mergeCell ref="AH55:AH56"/>
    <mergeCell ref="AG57:AG58"/>
    <mergeCell ref="AH57:AH58"/>
    <mergeCell ref="AG43:AG44"/>
    <mergeCell ref="AH43:AH44"/>
    <mergeCell ref="AG45:AG46"/>
    <mergeCell ref="AH45:AH46"/>
    <mergeCell ref="AG51:AG52"/>
    <mergeCell ref="AH51:AH52"/>
    <mergeCell ref="AO7:AO8"/>
    <mergeCell ref="AO9:AO10"/>
    <mergeCell ref="AO11:AO12"/>
    <mergeCell ref="AO13:AO14"/>
    <mergeCell ref="AO15:AO16"/>
    <mergeCell ref="AO17:AO18"/>
    <mergeCell ref="AO19:AO20"/>
    <mergeCell ref="AO21:AO22"/>
    <mergeCell ref="AO23:AO24"/>
    <mergeCell ref="AO25:AO26"/>
    <mergeCell ref="AO27:AO28"/>
    <mergeCell ref="AO29:AO30"/>
    <mergeCell ref="AO31:AO32"/>
    <mergeCell ref="AO33:AO34"/>
    <mergeCell ref="AO35:AO36"/>
    <mergeCell ref="AO37:AO38"/>
    <mergeCell ref="AO39:AO40"/>
    <mergeCell ref="AO41:AO42"/>
    <mergeCell ref="AO43:AO44"/>
    <mergeCell ref="AO45:AO46"/>
    <mergeCell ref="AP7:AP8"/>
    <mergeCell ref="AQ7:AQ8"/>
    <mergeCell ref="AR7:AR8"/>
    <mergeCell ref="AS7:AS8"/>
    <mergeCell ref="AP11:AP12"/>
    <mergeCell ref="AQ11:AQ12"/>
    <mergeCell ref="AR11:AR12"/>
    <mergeCell ref="AS11:AS12"/>
    <mergeCell ref="AT7:AT8"/>
    <mergeCell ref="AU7:AU8"/>
    <mergeCell ref="AP9:AP10"/>
    <mergeCell ref="AQ9:AQ10"/>
    <mergeCell ref="AR9:AR10"/>
    <mergeCell ref="AS9:AS10"/>
    <mergeCell ref="AT9:AT10"/>
    <mergeCell ref="AU9:AU10"/>
    <mergeCell ref="AT11:AT12"/>
    <mergeCell ref="AU11:AU12"/>
    <mergeCell ref="AP13:AP14"/>
    <mergeCell ref="AQ13:AQ14"/>
    <mergeCell ref="AR13:AR14"/>
    <mergeCell ref="AS13:AS14"/>
    <mergeCell ref="AT13:AT14"/>
    <mergeCell ref="AU13:AU14"/>
    <mergeCell ref="AP15:AP16"/>
    <mergeCell ref="AQ15:AQ16"/>
    <mergeCell ref="AR15:AR16"/>
    <mergeCell ref="AS15:AS16"/>
    <mergeCell ref="AT15:AT16"/>
    <mergeCell ref="AP17:AP18"/>
    <mergeCell ref="AQ17:AQ18"/>
    <mergeCell ref="AR17:AR18"/>
    <mergeCell ref="AS17:AS18"/>
    <mergeCell ref="AT17:AT18"/>
    <mergeCell ref="AP19:AP20"/>
    <mergeCell ref="AQ19:AQ20"/>
    <mergeCell ref="AR19:AR20"/>
    <mergeCell ref="AS19:AS20"/>
    <mergeCell ref="AT19:AT20"/>
    <mergeCell ref="AP21:AP22"/>
    <mergeCell ref="AQ21:AQ22"/>
    <mergeCell ref="AR21:AR22"/>
    <mergeCell ref="AS21:AS22"/>
    <mergeCell ref="AT21:AT22"/>
    <mergeCell ref="AP23:AP24"/>
    <mergeCell ref="AQ23:AQ24"/>
    <mergeCell ref="AR23:AR24"/>
    <mergeCell ref="AS23:AS24"/>
    <mergeCell ref="AT23:AT24"/>
    <mergeCell ref="AP25:AP26"/>
    <mergeCell ref="AQ25:AQ26"/>
    <mergeCell ref="AR25:AR26"/>
    <mergeCell ref="AS25:AS26"/>
    <mergeCell ref="AT25:AT26"/>
    <mergeCell ref="AP27:AP28"/>
    <mergeCell ref="AQ27:AQ28"/>
    <mergeCell ref="AR27:AR28"/>
    <mergeCell ref="AS27:AS28"/>
    <mergeCell ref="AT27:AT28"/>
    <mergeCell ref="AP29:AP30"/>
    <mergeCell ref="AQ29:AQ30"/>
    <mergeCell ref="AR29:AR30"/>
    <mergeCell ref="AS29:AS30"/>
    <mergeCell ref="AT29:AT30"/>
    <mergeCell ref="AP31:AP32"/>
    <mergeCell ref="AQ31:AQ32"/>
    <mergeCell ref="AR31:AR32"/>
    <mergeCell ref="AS31:AS32"/>
    <mergeCell ref="AT31:AT32"/>
    <mergeCell ref="AP33:AP34"/>
    <mergeCell ref="AQ33:AQ34"/>
    <mergeCell ref="AR33:AR34"/>
    <mergeCell ref="AS33:AS34"/>
    <mergeCell ref="AT33:AT34"/>
    <mergeCell ref="AP35:AP36"/>
    <mergeCell ref="AQ35:AQ36"/>
    <mergeCell ref="AR35:AR36"/>
    <mergeCell ref="AS35:AS36"/>
    <mergeCell ref="AT35:AT36"/>
    <mergeCell ref="AP37:AP38"/>
    <mergeCell ref="AQ37:AQ38"/>
    <mergeCell ref="AR37:AR38"/>
    <mergeCell ref="AS37:AS38"/>
    <mergeCell ref="AT37:AT38"/>
    <mergeCell ref="AP39:AP40"/>
    <mergeCell ref="AQ39:AQ40"/>
    <mergeCell ref="AR39:AR40"/>
    <mergeCell ref="AS39:AS40"/>
    <mergeCell ref="AT39:AT40"/>
    <mergeCell ref="AP41:AP42"/>
    <mergeCell ref="AQ41:AQ42"/>
    <mergeCell ref="AR41:AR42"/>
    <mergeCell ref="AS41:AS42"/>
    <mergeCell ref="AT41:AT42"/>
    <mergeCell ref="AP43:AP44"/>
    <mergeCell ref="AQ43:AQ44"/>
    <mergeCell ref="AR43:AR44"/>
    <mergeCell ref="AS43:AS44"/>
    <mergeCell ref="AT43:AT44"/>
    <mergeCell ref="AP45:AP46"/>
    <mergeCell ref="AQ45:AQ46"/>
    <mergeCell ref="AR45:AR46"/>
    <mergeCell ref="AS45:AS46"/>
    <mergeCell ref="AT45:AT46"/>
    <mergeCell ref="AO51:AO52"/>
    <mergeCell ref="AP51:AP52"/>
    <mergeCell ref="AQ51:AQ52"/>
    <mergeCell ref="AR51:AR52"/>
    <mergeCell ref="AS51:AS52"/>
    <mergeCell ref="AT51:AT52"/>
    <mergeCell ref="AU51:AU52"/>
    <mergeCell ref="AV51:AV52"/>
    <mergeCell ref="AW51:AW52"/>
    <mergeCell ref="AX51:AX52"/>
    <mergeCell ref="AY51:AY52"/>
    <mergeCell ref="AZ51:AZ52"/>
    <mergeCell ref="AO53:AO54"/>
    <mergeCell ref="AP53:AP54"/>
    <mergeCell ref="AQ53:AQ54"/>
    <mergeCell ref="AR53:AR54"/>
    <mergeCell ref="AS53:AS54"/>
    <mergeCell ref="AT53:AT54"/>
    <mergeCell ref="AU53:AU54"/>
    <mergeCell ref="AV53:AV54"/>
    <mergeCell ref="AW53:AW54"/>
    <mergeCell ref="AX53:AX54"/>
    <mergeCell ref="AY53:AY54"/>
    <mergeCell ref="AZ53:AZ54"/>
    <mergeCell ref="AO55:AO56"/>
    <mergeCell ref="AP55:AP56"/>
    <mergeCell ref="AQ55:AQ56"/>
    <mergeCell ref="AR55:AR56"/>
    <mergeCell ref="AS55:AS56"/>
    <mergeCell ref="AT55:AT56"/>
    <mergeCell ref="AU55:AU56"/>
    <mergeCell ref="AV55:AV56"/>
    <mergeCell ref="AW55:AW56"/>
    <mergeCell ref="AX55:AX56"/>
    <mergeCell ref="AY55:AY56"/>
    <mergeCell ref="AZ55:AZ56"/>
    <mergeCell ref="AO57:AO58"/>
    <mergeCell ref="AP57:AP58"/>
    <mergeCell ref="AQ57:AQ58"/>
    <mergeCell ref="AR57:AR58"/>
    <mergeCell ref="AS57:AS58"/>
    <mergeCell ref="AT57:AT58"/>
    <mergeCell ref="AU57:AU58"/>
    <mergeCell ref="AV57:AV58"/>
    <mergeCell ref="AW57:AW58"/>
    <mergeCell ref="AX57:AX58"/>
    <mergeCell ref="AY57:AY58"/>
    <mergeCell ref="AZ57:AZ58"/>
    <mergeCell ref="AO59:AO60"/>
    <mergeCell ref="AP59:AP60"/>
    <mergeCell ref="AQ59:AQ60"/>
    <mergeCell ref="AR59:AR60"/>
    <mergeCell ref="AS59:AS60"/>
    <mergeCell ref="AT59:AT60"/>
    <mergeCell ref="AU59:AU60"/>
    <mergeCell ref="AV59:AV60"/>
    <mergeCell ref="AW59:AW60"/>
    <mergeCell ref="AX59:AX60"/>
    <mergeCell ref="AY59:AY60"/>
    <mergeCell ref="AZ59:AZ60"/>
    <mergeCell ref="AO61:AO62"/>
    <mergeCell ref="AP61:AP62"/>
    <mergeCell ref="AQ61:AQ62"/>
    <mergeCell ref="AR61:AR62"/>
    <mergeCell ref="AS61:AS62"/>
    <mergeCell ref="AT61:AT62"/>
    <mergeCell ref="AU61:AU62"/>
    <mergeCell ref="AV61:AV62"/>
    <mergeCell ref="AW61:AW62"/>
    <mergeCell ref="AX61:AX62"/>
    <mergeCell ref="AY61:AY62"/>
    <mergeCell ref="AZ61:AZ62"/>
    <mergeCell ref="AO63:AO64"/>
    <mergeCell ref="AP63:AP64"/>
    <mergeCell ref="AQ63:AQ64"/>
    <mergeCell ref="AR63:AR64"/>
    <mergeCell ref="AS63:AS64"/>
    <mergeCell ref="AT63:AT64"/>
    <mergeCell ref="AU63:AU64"/>
    <mergeCell ref="AV63:AV64"/>
    <mergeCell ref="AW63:AW64"/>
    <mergeCell ref="AX63:AX64"/>
    <mergeCell ref="AY63:AY64"/>
    <mergeCell ref="AZ63:AZ64"/>
    <mergeCell ref="AO65:AO66"/>
    <mergeCell ref="AP65:AP66"/>
    <mergeCell ref="AQ65:AQ66"/>
    <mergeCell ref="AR65:AR66"/>
    <mergeCell ref="AS65:AS66"/>
    <mergeCell ref="AT65:AT66"/>
    <mergeCell ref="AU65:AU66"/>
    <mergeCell ref="AV65:AV66"/>
    <mergeCell ref="AW65:AW66"/>
    <mergeCell ref="AX65:AX66"/>
    <mergeCell ref="AY65:AY66"/>
    <mergeCell ref="AZ65:AZ66"/>
    <mergeCell ref="AO67:AO68"/>
    <mergeCell ref="AP67:AP68"/>
    <mergeCell ref="AQ67:AQ68"/>
    <mergeCell ref="AR67:AR68"/>
    <mergeCell ref="AS67:AS68"/>
    <mergeCell ref="AT67:AT68"/>
    <mergeCell ref="AU67:AU68"/>
    <mergeCell ref="AV67:AV68"/>
    <mergeCell ref="AW67:AW68"/>
    <mergeCell ref="AX67:AX68"/>
    <mergeCell ref="AY67:AY68"/>
    <mergeCell ref="AZ67:AZ68"/>
    <mergeCell ref="AO69:AO70"/>
    <mergeCell ref="AP69:AP70"/>
    <mergeCell ref="AQ69:AQ70"/>
    <mergeCell ref="AR69:AR70"/>
    <mergeCell ref="AS69:AS70"/>
    <mergeCell ref="AT69:AT70"/>
    <mergeCell ref="AU69:AU70"/>
    <mergeCell ref="AV69:AV70"/>
    <mergeCell ref="AW69:AW70"/>
    <mergeCell ref="AX69:AX70"/>
    <mergeCell ref="AY69:AY70"/>
    <mergeCell ref="AZ69:AZ70"/>
    <mergeCell ref="AO71:AO72"/>
    <mergeCell ref="AP71:AP72"/>
    <mergeCell ref="AQ71:AQ72"/>
    <mergeCell ref="AR71:AR72"/>
    <mergeCell ref="AS71:AS72"/>
    <mergeCell ref="AT71:AT72"/>
    <mergeCell ref="AU71:AU72"/>
    <mergeCell ref="AV71:AV72"/>
    <mergeCell ref="AW71:AW72"/>
    <mergeCell ref="AX71:AX72"/>
    <mergeCell ref="AY71:AY72"/>
    <mergeCell ref="AZ71:AZ72"/>
    <mergeCell ref="AO73:AO74"/>
    <mergeCell ref="AP73:AP74"/>
    <mergeCell ref="AQ73:AQ74"/>
    <mergeCell ref="AR73:AR74"/>
    <mergeCell ref="AS73:AS74"/>
    <mergeCell ref="AT73:AT74"/>
    <mergeCell ref="AU73:AU74"/>
    <mergeCell ref="AV73:AV74"/>
    <mergeCell ref="AW73:AW74"/>
    <mergeCell ref="AX73:AX74"/>
    <mergeCell ref="AY73:AY74"/>
    <mergeCell ref="AZ73:AZ74"/>
    <mergeCell ref="AO75:AO76"/>
    <mergeCell ref="AP75:AP76"/>
    <mergeCell ref="AQ75:AQ76"/>
    <mergeCell ref="AR75:AR76"/>
    <mergeCell ref="AS75:AS76"/>
    <mergeCell ref="AT75:AT76"/>
    <mergeCell ref="AU75:AU76"/>
    <mergeCell ref="AV75:AV76"/>
    <mergeCell ref="AW75:AW76"/>
    <mergeCell ref="AX75:AX76"/>
    <mergeCell ref="AY75:AY76"/>
    <mergeCell ref="AZ75:AZ76"/>
    <mergeCell ref="AO77:AO78"/>
    <mergeCell ref="AP77:AP78"/>
    <mergeCell ref="AQ77:AQ78"/>
    <mergeCell ref="AR77:AR78"/>
    <mergeCell ref="AS77:AS78"/>
    <mergeCell ref="AT77:AT78"/>
    <mergeCell ref="AU77:AU78"/>
    <mergeCell ref="AV77:AV78"/>
    <mergeCell ref="AW77:AW78"/>
    <mergeCell ref="AX77:AX78"/>
    <mergeCell ref="AY77:AY78"/>
    <mergeCell ref="AZ77:AZ78"/>
    <mergeCell ref="AO79:AO80"/>
    <mergeCell ref="AP79:AP80"/>
    <mergeCell ref="AQ79:AQ80"/>
    <mergeCell ref="AR79:AR80"/>
    <mergeCell ref="AS79:AS80"/>
    <mergeCell ref="AT79:AT80"/>
    <mergeCell ref="AU79:AU80"/>
    <mergeCell ref="AV79:AV80"/>
    <mergeCell ref="AW79:AW80"/>
    <mergeCell ref="AX79:AX80"/>
    <mergeCell ref="AY79:AY80"/>
    <mergeCell ref="AZ79:AZ80"/>
    <mergeCell ref="AO81:AO82"/>
    <mergeCell ref="AP81:AP82"/>
    <mergeCell ref="AQ81:AQ82"/>
    <mergeCell ref="AR81:AR82"/>
    <mergeCell ref="AS81:AS82"/>
    <mergeCell ref="AT81:AT82"/>
    <mergeCell ref="AU81:AU82"/>
    <mergeCell ref="AV81:AV82"/>
    <mergeCell ref="AW81:AW82"/>
    <mergeCell ref="AX81:AX82"/>
    <mergeCell ref="AY81:AY82"/>
    <mergeCell ref="AZ81:AZ82"/>
    <mergeCell ref="AO83:AO84"/>
    <mergeCell ref="AP83:AP84"/>
    <mergeCell ref="AQ83:AQ84"/>
    <mergeCell ref="AR83:AR84"/>
    <mergeCell ref="AS83:AS84"/>
    <mergeCell ref="AT83:AT84"/>
    <mergeCell ref="AU83:AU84"/>
    <mergeCell ref="AV83:AV84"/>
    <mergeCell ref="AW83:AW84"/>
    <mergeCell ref="AX83:AX84"/>
    <mergeCell ref="AY83:AY84"/>
    <mergeCell ref="AZ83:AZ84"/>
    <mergeCell ref="AO85:AO86"/>
    <mergeCell ref="AP85:AP86"/>
    <mergeCell ref="AQ85:AQ86"/>
    <mergeCell ref="AR85:AR86"/>
    <mergeCell ref="AS85:AS86"/>
    <mergeCell ref="AT85:AT86"/>
    <mergeCell ref="AU85:AU86"/>
    <mergeCell ref="AV85:AV86"/>
    <mergeCell ref="AW85:AW86"/>
    <mergeCell ref="AX85:AX86"/>
    <mergeCell ref="AY85:AY86"/>
    <mergeCell ref="AZ85:AZ86"/>
    <mergeCell ref="AO87:AO88"/>
    <mergeCell ref="AP87:AP88"/>
    <mergeCell ref="AQ87:AQ88"/>
    <mergeCell ref="AR87:AR88"/>
    <mergeCell ref="AS87:AS88"/>
    <mergeCell ref="AT87:AT88"/>
    <mergeCell ref="AU87:AU88"/>
    <mergeCell ref="AV87:AV88"/>
    <mergeCell ref="AW87:AW88"/>
    <mergeCell ref="AX87:AX88"/>
    <mergeCell ref="AY87:AY88"/>
    <mergeCell ref="AZ87:AZ88"/>
    <mergeCell ref="AO89:AO90"/>
    <mergeCell ref="AP89:AP90"/>
    <mergeCell ref="AQ89:AQ90"/>
    <mergeCell ref="AR89:AR90"/>
    <mergeCell ref="AS89:AS90"/>
    <mergeCell ref="AT89:AT90"/>
    <mergeCell ref="AU89:AU90"/>
    <mergeCell ref="AV89:AV90"/>
    <mergeCell ref="AW89:AW90"/>
    <mergeCell ref="AX89:AX90"/>
    <mergeCell ref="AY89:AY90"/>
    <mergeCell ref="AZ89:AZ90"/>
    <mergeCell ref="AL7:AL8"/>
    <mergeCell ref="AM7:AM8"/>
    <mergeCell ref="AN7:AN8"/>
    <mergeCell ref="AL9:AL10"/>
    <mergeCell ref="AM9:AM10"/>
    <mergeCell ref="AN9:AN10"/>
    <mergeCell ref="AL11:AL12"/>
    <mergeCell ref="AM11:AM12"/>
    <mergeCell ref="AN11:AN12"/>
    <mergeCell ref="AL13:AL14"/>
    <mergeCell ref="AM13:AM14"/>
    <mergeCell ref="AN13:AN14"/>
    <mergeCell ref="AL15:AL16"/>
    <mergeCell ref="AM15:AM16"/>
    <mergeCell ref="AN15:AN16"/>
    <mergeCell ref="AL17:AL18"/>
    <mergeCell ref="AM17:AM18"/>
    <mergeCell ref="AN17:AN18"/>
    <mergeCell ref="AL19:AL20"/>
    <mergeCell ref="AM19:AM20"/>
    <mergeCell ref="AN19:AN20"/>
    <mergeCell ref="AL21:AL22"/>
    <mergeCell ref="AM21:AM22"/>
    <mergeCell ref="AN21:AN22"/>
    <mergeCell ref="AL23:AL24"/>
    <mergeCell ref="AM23:AM24"/>
    <mergeCell ref="AN23:AN24"/>
    <mergeCell ref="AL25:AL26"/>
    <mergeCell ref="AM25:AM26"/>
    <mergeCell ref="AN25:AN26"/>
    <mergeCell ref="AL27:AL28"/>
    <mergeCell ref="AM27:AM28"/>
    <mergeCell ref="AN27:AN28"/>
    <mergeCell ref="AL29:AL30"/>
    <mergeCell ref="AM29:AM30"/>
    <mergeCell ref="AN29:AN30"/>
    <mergeCell ref="AL31:AL32"/>
    <mergeCell ref="AM31:AM32"/>
    <mergeCell ref="AN31:AN32"/>
    <mergeCell ref="AL33:AL34"/>
    <mergeCell ref="AM33:AM34"/>
    <mergeCell ref="AN33:AN34"/>
    <mergeCell ref="AL35:AL36"/>
    <mergeCell ref="AM35:AM36"/>
    <mergeCell ref="AN35:AN36"/>
    <mergeCell ref="AL37:AL38"/>
    <mergeCell ref="AM37:AM38"/>
    <mergeCell ref="AN37:AN38"/>
    <mergeCell ref="AL39:AL40"/>
    <mergeCell ref="AM39:AM40"/>
    <mergeCell ref="AN39:AN40"/>
    <mergeCell ref="AL41:AL42"/>
    <mergeCell ref="AM41:AM42"/>
    <mergeCell ref="AN41:AN42"/>
    <mergeCell ref="AL43:AL44"/>
    <mergeCell ref="AM43:AM44"/>
    <mergeCell ref="AN43:AN44"/>
    <mergeCell ref="AL45:AL46"/>
    <mergeCell ref="AM45:AM46"/>
    <mergeCell ref="AN45:AN46"/>
    <mergeCell ref="AI7:AI8"/>
    <mergeCell ref="AJ7:AJ8"/>
    <mergeCell ref="AK7:AK8"/>
    <mergeCell ref="AI9:AI10"/>
    <mergeCell ref="AJ9:AJ10"/>
    <mergeCell ref="AK9:AK10"/>
    <mergeCell ref="AI11:AI12"/>
    <mergeCell ref="AJ11:AJ12"/>
    <mergeCell ref="AK11:AK12"/>
    <mergeCell ref="AI13:AI14"/>
    <mergeCell ref="AJ13:AJ14"/>
    <mergeCell ref="AK13:AK14"/>
    <mergeCell ref="AI15:AI16"/>
    <mergeCell ref="AJ15:AJ16"/>
    <mergeCell ref="AK15:AK16"/>
    <mergeCell ref="AI17:AI18"/>
    <mergeCell ref="AJ17:AJ18"/>
    <mergeCell ref="AK17:AK18"/>
    <mergeCell ref="AI19:AI20"/>
    <mergeCell ref="AJ19:AJ20"/>
    <mergeCell ref="AK19:AK20"/>
    <mergeCell ref="AI21:AI22"/>
    <mergeCell ref="AJ21:AJ22"/>
    <mergeCell ref="AK21:AK22"/>
    <mergeCell ref="AI23:AI24"/>
    <mergeCell ref="AJ23:AJ24"/>
    <mergeCell ref="AK23:AK24"/>
    <mergeCell ref="AI25:AI26"/>
    <mergeCell ref="AJ25:AJ26"/>
    <mergeCell ref="AK25:AK26"/>
    <mergeCell ref="AI27:AI28"/>
    <mergeCell ref="AJ27:AJ28"/>
    <mergeCell ref="AK27:AK28"/>
    <mergeCell ref="AI29:AI30"/>
    <mergeCell ref="AJ29:AJ30"/>
    <mergeCell ref="AK29:AK30"/>
    <mergeCell ref="AI31:AI32"/>
    <mergeCell ref="AJ31:AJ32"/>
    <mergeCell ref="AK31:AK32"/>
    <mergeCell ref="AI33:AI34"/>
    <mergeCell ref="AJ33:AJ34"/>
    <mergeCell ref="AK33:AK34"/>
    <mergeCell ref="AI35:AI36"/>
    <mergeCell ref="AJ35:AJ36"/>
    <mergeCell ref="AK35:AK36"/>
    <mergeCell ref="AI37:AI38"/>
    <mergeCell ref="AJ37:AJ38"/>
    <mergeCell ref="AK37:AK38"/>
    <mergeCell ref="AI39:AI40"/>
    <mergeCell ref="AJ39:AJ40"/>
    <mergeCell ref="AK39:AK40"/>
    <mergeCell ref="AI41:AI42"/>
    <mergeCell ref="AJ41:AJ42"/>
    <mergeCell ref="AK41:AK42"/>
    <mergeCell ref="AI43:AI44"/>
    <mergeCell ref="AJ43:AJ44"/>
    <mergeCell ref="AK43:AK44"/>
    <mergeCell ref="AI45:AI46"/>
    <mergeCell ref="AJ45:AJ46"/>
    <mergeCell ref="AK45:AK46"/>
    <mergeCell ref="AG37:AG38"/>
    <mergeCell ref="AH37:AH38"/>
    <mergeCell ref="AG39:AG40"/>
    <mergeCell ref="AH39:AH40"/>
    <mergeCell ref="AG41:AG42"/>
    <mergeCell ref="AH41:AH42"/>
    <mergeCell ref="AG31:AG32"/>
    <mergeCell ref="AH31:AH32"/>
    <mergeCell ref="AG33:AG34"/>
    <mergeCell ref="AH33:AH34"/>
    <mergeCell ref="AG35:AG36"/>
    <mergeCell ref="AH35:AH36"/>
    <mergeCell ref="AG25:AG26"/>
    <mergeCell ref="AH25:AH26"/>
    <mergeCell ref="AG27:AG28"/>
    <mergeCell ref="AH27:AH28"/>
    <mergeCell ref="AG29:AG30"/>
    <mergeCell ref="AH29:AH30"/>
    <mergeCell ref="AG19:AG20"/>
    <mergeCell ref="AH19:AH20"/>
    <mergeCell ref="AG21:AG22"/>
    <mergeCell ref="AH21:AH22"/>
    <mergeCell ref="AG23:AG24"/>
    <mergeCell ref="AH23:AH24"/>
    <mergeCell ref="AG13:AG14"/>
    <mergeCell ref="AH13:AH14"/>
    <mergeCell ref="AG15:AG16"/>
    <mergeCell ref="AH15:AH16"/>
    <mergeCell ref="AG17:AG18"/>
    <mergeCell ref="AH17:AH18"/>
    <mergeCell ref="AG7:AG8"/>
    <mergeCell ref="AH7:AH8"/>
    <mergeCell ref="AG9:AG10"/>
    <mergeCell ref="AH9:AH10"/>
    <mergeCell ref="AG11:AG12"/>
    <mergeCell ref="AH11:AH12"/>
    <mergeCell ref="AL87:AL88"/>
    <mergeCell ref="AM87:AM88"/>
    <mergeCell ref="AN87:AN88"/>
    <mergeCell ref="AL89:AL90"/>
    <mergeCell ref="AM89:AM90"/>
    <mergeCell ref="AN89:AN90"/>
    <mergeCell ref="AL83:AL84"/>
    <mergeCell ref="AM83:AM84"/>
    <mergeCell ref="AN83:AN84"/>
    <mergeCell ref="AL85:AL86"/>
    <mergeCell ref="AM85:AM86"/>
    <mergeCell ref="AN85:AN86"/>
    <mergeCell ref="AL79:AL80"/>
    <mergeCell ref="AM79:AM80"/>
    <mergeCell ref="AN79:AN80"/>
    <mergeCell ref="AL81:AL82"/>
    <mergeCell ref="AM81:AM82"/>
    <mergeCell ref="AN81:AN82"/>
    <mergeCell ref="AL75:AL76"/>
    <mergeCell ref="AM75:AM76"/>
    <mergeCell ref="AN75:AN76"/>
    <mergeCell ref="AL77:AL78"/>
    <mergeCell ref="AM77:AM78"/>
    <mergeCell ref="AN77:AN78"/>
    <mergeCell ref="AL71:AL72"/>
    <mergeCell ref="AM71:AM72"/>
    <mergeCell ref="AN71:AN72"/>
    <mergeCell ref="AL73:AL74"/>
    <mergeCell ref="AM73:AM74"/>
    <mergeCell ref="AN73:AN74"/>
    <mergeCell ref="AL67:AL68"/>
    <mergeCell ref="AM67:AM68"/>
    <mergeCell ref="AN67:AN68"/>
    <mergeCell ref="AL69:AL70"/>
    <mergeCell ref="AM69:AM70"/>
    <mergeCell ref="AN69:AN70"/>
    <mergeCell ref="AL63:AL64"/>
    <mergeCell ref="AM63:AM64"/>
    <mergeCell ref="AN63:AN64"/>
    <mergeCell ref="AL65:AL66"/>
    <mergeCell ref="AM65:AM66"/>
    <mergeCell ref="AN65:AN66"/>
    <mergeCell ref="AL59:AL60"/>
    <mergeCell ref="AM59:AM60"/>
    <mergeCell ref="AN59:AN60"/>
    <mergeCell ref="AL61:AL62"/>
    <mergeCell ref="AM61:AM62"/>
    <mergeCell ref="AN61:AN62"/>
    <mergeCell ref="AI51:AI52"/>
    <mergeCell ref="AJ51:AJ52"/>
    <mergeCell ref="AK51:AK52"/>
    <mergeCell ref="AM55:AM56"/>
    <mergeCell ref="AN55:AN56"/>
    <mergeCell ref="AL57:AL58"/>
    <mergeCell ref="AM57:AM58"/>
    <mergeCell ref="AN57:AN58"/>
    <mergeCell ref="AI53:AI54"/>
    <mergeCell ref="AJ53:AJ54"/>
    <mergeCell ref="AK53:AK54"/>
    <mergeCell ref="AI55:AI56"/>
    <mergeCell ref="AJ55:AJ56"/>
    <mergeCell ref="AK55:AK56"/>
    <mergeCell ref="AI57:AI58"/>
    <mergeCell ref="AJ57:AJ58"/>
    <mergeCell ref="AK57:AK58"/>
    <mergeCell ref="AI59:AI60"/>
    <mergeCell ref="AJ59:AJ60"/>
    <mergeCell ref="AK59:AK60"/>
    <mergeCell ref="AI61:AI62"/>
    <mergeCell ref="AJ61:AJ62"/>
    <mergeCell ref="AK61:AK62"/>
    <mergeCell ref="AI63:AI64"/>
    <mergeCell ref="AJ63:AJ64"/>
    <mergeCell ref="AK63:AK64"/>
    <mergeCell ref="AI65:AI66"/>
    <mergeCell ref="AJ65:AJ66"/>
    <mergeCell ref="AK65:AK66"/>
    <mergeCell ref="AI67:AI68"/>
    <mergeCell ref="AJ67:AJ68"/>
    <mergeCell ref="AK67:AK68"/>
    <mergeCell ref="AI69:AI70"/>
    <mergeCell ref="AJ69:AJ70"/>
    <mergeCell ref="AK69:AK70"/>
    <mergeCell ref="AI71:AI72"/>
    <mergeCell ref="AJ71:AJ72"/>
    <mergeCell ref="AK71:AK72"/>
    <mergeCell ref="AI73:AI74"/>
    <mergeCell ref="AJ73:AJ74"/>
    <mergeCell ref="AK73:AK74"/>
    <mergeCell ref="AI75:AI76"/>
    <mergeCell ref="AJ75:AJ76"/>
    <mergeCell ref="AK75:AK76"/>
    <mergeCell ref="AI77:AI78"/>
    <mergeCell ref="AJ77:AJ78"/>
    <mergeCell ref="AK77:AK78"/>
    <mergeCell ref="AI79:AI80"/>
    <mergeCell ref="AJ79:AJ80"/>
    <mergeCell ref="AK79:AK80"/>
    <mergeCell ref="AI81:AI82"/>
    <mergeCell ref="AJ81:AJ82"/>
    <mergeCell ref="AK81:AK82"/>
    <mergeCell ref="AI83:AI84"/>
    <mergeCell ref="AJ83:AJ84"/>
    <mergeCell ref="AK83:AK84"/>
    <mergeCell ref="AI85:AI86"/>
    <mergeCell ref="AJ85:AJ86"/>
    <mergeCell ref="AK85:AK86"/>
    <mergeCell ref="AI87:AI88"/>
    <mergeCell ref="AJ87:AJ88"/>
    <mergeCell ref="AK87:AK88"/>
    <mergeCell ref="AI89:AI90"/>
    <mergeCell ref="AJ89:AJ90"/>
    <mergeCell ref="AK89:AK90"/>
    <mergeCell ref="AL55:AL56"/>
    <mergeCell ref="AL51:AL52"/>
    <mergeCell ref="AM51:AM52"/>
    <mergeCell ref="AN51:AN52"/>
    <mergeCell ref="AL53:AL54"/>
    <mergeCell ref="AM53:AM54"/>
    <mergeCell ref="AN53:AN54"/>
  </mergeCells>
  <dataValidations count="8">
    <dataValidation type="list" allowBlank="1" showInputMessage="1" sqref="A7:A46">
      <formula1>$Y$7:$Y$26</formula1>
    </dataValidation>
    <dataValidation type="list" allowBlank="1" showInputMessage="1" sqref="B7:B46">
      <formula1>$Z$7:$Z$10</formula1>
    </dataValidation>
    <dataValidation errorStyle="information" type="list" allowBlank="1" showInputMessage="1" showErrorMessage="1" sqref="C7:C46">
      <formula1>$AA$7:$AA$10</formula1>
    </dataValidation>
    <dataValidation type="list" allowBlank="1" showInputMessage="1" showErrorMessage="1" sqref="D7:D46">
      <formula1>$AB$7:$AB$12</formula1>
    </dataValidation>
    <dataValidation type="list" allowBlank="1" showInputMessage="1" showErrorMessage="1" sqref="F7:F46">
      <formula1>$AI$6:$AK$6</formula1>
    </dataValidation>
    <dataValidation type="list" allowBlank="1" showInputMessage="1" showErrorMessage="1" sqref="G7:G46">
      <formula1>$BB$6:$BC$6</formula1>
    </dataValidation>
    <dataValidation type="list" allowBlank="1" showInputMessage="1" showErrorMessage="1" sqref="H7:H46">
      <formula1>$BA$7:$BA$16</formula1>
    </dataValidation>
    <dataValidation type="list" allowBlank="1" showInputMessage="1" showErrorMessage="1" sqref="E3">
      <formula1>$AG$6:$AH$6</formula1>
    </dataValidation>
  </dataValidations>
  <printOptions/>
  <pageMargins left="0.8661417322834646" right="0.4724409448818898" top="0.5511811023622047" bottom="0.5511811023622047" header="0.5118110236220472" footer="0.5118110236220472"/>
  <pageSetup fitToHeight="0" horizontalDpi="600" verticalDpi="600" orientation="landscape" paperSize="9" scale="98" r:id="rId3"/>
  <ignoredErrors>
    <ignoredError sqref="U9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72"/>
  <sheetViews>
    <sheetView showZeros="0" view="pageBreakPreview" zoomScaleSheetLayoutView="100" workbookViewId="0" topLeftCell="A1">
      <selection activeCell="A8" sqref="A8:A9"/>
    </sheetView>
  </sheetViews>
  <sheetFormatPr defaultColWidth="8.625" defaultRowHeight="13.5"/>
  <cols>
    <col min="1" max="1" width="5.625" style="2" customWidth="1"/>
    <col min="2" max="2" width="4.625" style="2" customWidth="1"/>
    <col min="3" max="5" width="6.625" style="2" customWidth="1"/>
    <col min="6" max="6" width="8.625" style="2" customWidth="1"/>
    <col min="7" max="8" width="6.625" style="2" customWidth="1"/>
    <col min="9" max="9" width="8.625" style="2" customWidth="1"/>
    <col min="10" max="10" width="7.00390625" style="2" customWidth="1"/>
    <col min="11" max="12" width="8.625" style="2" customWidth="1"/>
    <col min="13" max="14" width="7.625" style="2" customWidth="1"/>
    <col min="15" max="17" width="8.625" style="2" customWidth="1"/>
    <col min="18" max="18" width="6.625" style="2" customWidth="1"/>
    <col min="19" max="19" width="10.625" style="2" customWidth="1"/>
    <col min="20" max="20" width="8.625" style="2" customWidth="1"/>
    <col min="21" max="40" width="8.625" style="2" hidden="1" customWidth="1"/>
    <col min="41" max="41" width="8.625" style="2" customWidth="1"/>
    <col min="42" max="16384" width="8.625" style="2" customWidth="1"/>
  </cols>
  <sheetData>
    <row r="1" spans="6:19" ht="12" thickBot="1">
      <c r="F1" s="3"/>
      <c r="M1" s="3"/>
      <c r="N1" s="3"/>
      <c r="R1" s="3"/>
      <c r="S1" s="3"/>
    </row>
    <row r="2" spans="1:19" ht="30" customHeight="1">
      <c r="A2" s="35" t="s">
        <v>32</v>
      </c>
      <c r="B2" s="36"/>
      <c r="C2" s="4"/>
      <c r="D2" s="36"/>
      <c r="E2" s="4"/>
      <c r="F2" s="106" t="s">
        <v>61</v>
      </c>
      <c r="G2" s="5"/>
      <c r="H2" s="6"/>
      <c r="I2" s="6"/>
      <c r="J2" s="5"/>
      <c r="K2" s="4"/>
      <c r="L2" s="7"/>
      <c r="M2" s="8"/>
      <c r="N2" s="76"/>
      <c r="O2" s="4"/>
      <c r="P2" s="4"/>
      <c r="Q2" s="4"/>
      <c r="R2" s="9"/>
      <c r="S2" s="107" t="s">
        <v>62</v>
      </c>
    </row>
    <row r="3" spans="1:25" ht="17.25">
      <c r="A3" s="37"/>
      <c r="B3" s="38"/>
      <c r="C3" s="10"/>
      <c r="D3" s="11" t="s">
        <v>15</v>
      </c>
      <c r="E3" s="80">
        <f>'短絡電流計算書（XA地点）'!E3</f>
        <v>0</v>
      </c>
      <c r="F3" s="10"/>
      <c r="G3" s="10"/>
      <c r="H3" s="10"/>
      <c r="I3" s="10"/>
      <c r="J3" s="77"/>
      <c r="K3" s="10"/>
      <c r="L3" s="77"/>
      <c r="M3" s="10"/>
      <c r="N3" s="10"/>
      <c r="O3" s="10"/>
      <c r="P3" s="10"/>
      <c r="Q3" s="10"/>
      <c r="R3" s="10"/>
      <c r="S3" s="78"/>
      <c r="T3" s="30"/>
      <c r="Y3" s="79"/>
    </row>
    <row r="4" spans="1:19" s="23" customFormat="1" ht="12" customHeight="1">
      <c r="A4" s="172" t="s">
        <v>29</v>
      </c>
      <c r="B4" s="161" t="s">
        <v>28</v>
      </c>
      <c r="C4" s="161" t="s">
        <v>22</v>
      </c>
      <c r="D4" s="161" t="s">
        <v>23</v>
      </c>
      <c r="E4" s="161" t="s">
        <v>26</v>
      </c>
      <c r="F4" s="161" t="s">
        <v>39</v>
      </c>
      <c r="G4" s="165" t="s">
        <v>11</v>
      </c>
      <c r="H4" s="167"/>
      <c r="I4" s="203" t="s">
        <v>18</v>
      </c>
      <c r="J4" s="204"/>
      <c r="K4" s="203" t="s">
        <v>38</v>
      </c>
      <c r="L4" s="213"/>
      <c r="M4" s="213"/>
      <c r="N4" s="204"/>
      <c r="O4" s="203" t="s">
        <v>6</v>
      </c>
      <c r="P4" s="204"/>
      <c r="Q4" s="161" t="s">
        <v>0</v>
      </c>
      <c r="R4" s="175" t="s">
        <v>43</v>
      </c>
      <c r="S4" s="211" t="s">
        <v>44</v>
      </c>
    </row>
    <row r="5" spans="1:19" s="23" customFormat="1" ht="12" customHeight="1">
      <c r="A5" s="173"/>
      <c r="B5" s="162"/>
      <c r="C5" s="162"/>
      <c r="D5" s="162"/>
      <c r="E5" s="162"/>
      <c r="F5" s="162"/>
      <c r="G5" s="207"/>
      <c r="H5" s="208"/>
      <c r="I5" s="201"/>
      <c r="J5" s="202"/>
      <c r="K5" s="201"/>
      <c r="L5" s="214"/>
      <c r="M5" s="214"/>
      <c r="N5" s="202"/>
      <c r="O5" s="205"/>
      <c r="P5" s="206"/>
      <c r="Q5" s="162"/>
      <c r="R5" s="176"/>
      <c r="S5" s="212"/>
    </row>
    <row r="6" spans="1:39" s="23" customFormat="1" ht="12.75" customHeight="1">
      <c r="A6" s="173"/>
      <c r="B6" s="162"/>
      <c r="C6" s="162"/>
      <c r="D6" s="162"/>
      <c r="E6" s="162"/>
      <c r="F6" s="162"/>
      <c r="G6" s="209" t="s">
        <v>97</v>
      </c>
      <c r="H6" s="210"/>
      <c r="I6" s="161" t="s">
        <v>96</v>
      </c>
      <c r="J6" s="14" t="s">
        <v>17</v>
      </c>
      <c r="K6" s="215" t="s">
        <v>98</v>
      </c>
      <c r="L6" s="216"/>
      <c r="M6" s="203" t="s">
        <v>37</v>
      </c>
      <c r="N6" s="213"/>
      <c r="O6" s="201" t="s">
        <v>40</v>
      </c>
      <c r="P6" s="202"/>
      <c r="Q6" s="16" t="s">
        <v>54</v>
      </c>
      <c r="R6" s="176"/>
      <c r="S6" s="212"/>
      <c r="U6" s="39" t="s">
        <v>63</v>
      </c>
      <c r="V6" s="39" t="s">
        <v>80</v>
      </c>
      <c r="W6" s="39" t="s">
        <v>81</v>
      </c>
      <c r="X6" s="39" t="s">
        <v>82</v>
      </c>
      <c r="Y6" s="39" t="s">
        <v>83</v>
      </c>
      <c r="Z6" s="159" t="str">
        <f>'短絡電流計算書（XA地点）'!I4</f>
        <v>基準容量</v>
      </c>
      <c r="AA6" s="159" t="str">
        <f>'短絡電流計算書（XA地点）'!J4</f>
        <v>基準電圧</v>
      </c>
      <c r="AB6" s="159" t="str">
        <f>'短絡電流計算書（XA地点）'!F5</f>
        <v>電気方式</v>
      </c>
      <c r="AC6" s="159" t="str">
        <f>'短絡電流計算書（XA地点）'!A4</f>
        <v>変圧器
名称</v>
      </c>
      <c r="AD6" s="156" t="str">
        <f>'短絡電流計算書（XA地点）'!Q4</f>
        <v>電源総合インピーダンス</v>
      </c>
      <c r="AE6" s="184"/>
      <c r="AH6" s="2"/>
      <c r="AJ6" s="89" t="s">
        <v>111</v>
      </c>
      <c r="AM6" s="89" t="s">
        <v>109</v>
      </c>
    </row>
    <row r="7" spans="1:40" s="23" customFormat="1" ht="12.75" customHeight="1">
      <c r="A7" s="174"/>
      <c r="B7" s="177"/>
      <c r="C7" s="17" t="s">
        <v>99</v>
      </c>
      <c r="D7" s="17" t="s">
        <v>100</v>
      </c>
      <c r="E7" s="177"/>
      <c r="F7" s="177"/>
      <c r="G7" s="39" t="s">
        <v>101</v>
      </c>
      <c r="H7" s="39" t="s">
        <v>102</v>
      </c>
      <c r="I7" s="177"/>
      <c r="J7" s="18" t="s">
        <v>5</v>
      </c>
      <c r="K7" s="19" t="s">
        <v>103</v>
      </c>
      <c r="L7" s="19" t="s">
        <v>104</v>
      </c>
      <c r="M7" s="19" t="s">
        <v>105</v>
      </c>
      <c r="N7" s="19" t="s">
        <v>106</v>
      </c>
      <c r="O7" s="81" t="s">
        <v>7</v>
      </c>
      <c r="P7" s="81" t="s">
        <v>4</v>
      </c>
      <c r="Q7" s="17" t="s">
        <v>27</v>
      </c>
      <c r="R7" s="17" t="s">
        <v>8</v>
      </c>
      <c r="S7" s="82" t="s">
        <v>8</v>
      </c>
      <c r="U7" s="39" t="str">
        <f>'短絡電流計算書（XA地点）'!Y7</f>
        <v>No.1</v>
      </c>
      <c r="V7" s="39" t="s">
        <v>182</v>
      </c>
      <c r="W7" s="41">
        <v>6.6</v>
      </c>
      <c r="X7" s="41">
        <v>8</v>
      </c>
      <c r="Y7" s="59" t="s">
        <v>3</v>
      </c>
      <c r="Z7" s="160"/>
      <c r="AA7" s="160"/>
      <c r="AB7" s="160"/>
      <c r="AC7" s="160"/>
      <c r="AD7" s="39" t="str">
        <f>'短絡電流計算書（XA地点）'!Q6</f>
        <v>％RＳ</v>
      </c>
      <c r="AE7" s="39" t="str">
        <f>'短絡電流計算書（XA地点）'!S6</f>
        <v>％XＳ</v>
      </c>
      <c r="AF7" s="74" t="s">
        <v>95</v>
      </c>
      <c r="AH7" s="89" t="s">
        <v>110</v>
      </c>
      <c r="AI7" s="89" t="s">
        <v>155</v>
      </c>
      <c r="AJ7" s="89" t="s">
        <v>112</v>
      </c>
      <c r="AK7" s="89" t="s">
        <v>89</v>
      </c>
      <c r="AL7" s="89" t="s">
        <v>156</v>
      </c>
      <c r="AM7" s="89" t="str">
        <f>AJ7</f>
        <v>50Hz</v>
      </c>
      <c r="AN7" s="89" t="str">
        <f>AK7</f>
        <v>60Hz</v>
      </c>
    </row>
    <row r="8" spans="1:40" s="23" customFormat="1" ht="10.5" customHeight="1">
      <c r="A8" s="146"/>
      <c r="B8" s="148"/>
      <c r="C8" s="187">
        <f>IF(ISERROR(INDEX(Z$8:Z$47,MATCH($F8,$AC$8:$AC$47,0)))=TRUE,"",INDEX(Z$8:Z$47,MATCH($F8,$AC$8:$AC$47,0)))</f>
      </c>
      <c r="D8" s="187">
        <f>IF(ISERROR(INDEX(AA$8:AA$47,MATCH($F8,$AC$8:$AC$47,0)))=TRUE,"",INDEX(AA$8:AA$47,MATCH($F8,$AC$8:$AC$47,0)))</f>
      </c>
      <c r="E8" s="187">
        <f>IF(ISERROR(INDEX(AB$8:AB$47,MATCH($F8,$AC$8:$AC$47,0)))=TRUE,"",INDEX(AB$8:AB$47,MATCH($F8,$AC$8:$AC$47,0)))</f>
        <v>0</v>
      </c>
      <c r="F8" s="199"/>
      <c r="G8" s="180">
        <f>IF(F8="","",INDEX('短絡電流計算書（XA地点）'!Q$7:Q$32,MATCH(F8,'短絡電流計算書（XA地点）'!$A$7:$A$32,0)))</f>
      </c>
      <c r="H8" s="181"/>
      <c r="I8" s="148"/>
      <c r="J8" s="195"/>
      <c r="K8" s="197">
        <f>IF(ISERROR(INDEX(AI$8:AI$72,MATCH($I8,$AH$8:$AH$72,0)))=TRUE,"",INDEX(AI$8:AI$72,MATCH($I8,$AH$8:$AH$72,0)))</f>
      </c>
      <c r="L8" s="197">
        <f>IF(ISERROR(INDEX(AL$8:AL$72,MATCH($I8,$AH$8:$AH$72,0)))=TRUE,"",INDEX(AL$8:AL$72,MATCH($I8,$AH$8:$AH$72,0)))</f>
      </c>
      <c r="M8" s="189">
        <f>IF(F8="","",IF(E8=Y$7,(K8*C8)/(D8*D8)*2*J8*100,(K8*C8)/(D8*D8)*J8*100))</f>
      </c>
      <c r="N8" s="189">
        <f>IF(F8="","",IF(E8=Y$7,(L8*C8)/(D8*D8)*2*J8*100,(L8*C8)/(D8*D8)*J8*100))</f>
      </c>
      <c r="O8" s="137">
        <f>IF(F8="","",ROUND(SQRT((O9*O9)+(P9*P9)),3))</f>
      </c>
      <c r="P8" s="139"/>
      <c r="Q8" s="191">
        <f>IF(F8="","",IF(E8=Y$7,(C8*100)/(D8*O8),(C8*100)/(SQRT(3)*D8*O8)))</f>
      </c>
      <c r="R8" s="182">
        <f>Q8</f>
      </c>
      <c r="S8" s="193">
        <f>MAX(AF8:AF9)</f>
        <v>0</v>
      </c>
      <c r="U8" s="39" t="str">
        <f>'短絡電流計算書（XA地点）'!Y8</f>
        <v>No.2</v>
      </c>
      <c r="V8" s="39" t="s">
        <v>186</v>
      </c>
      <c r="W8" s="41"/>
      <c r="X8" s="41">
        <v>12.5</v>
      </c>
      <c r="Y8" s="59" t="s">
        <v>2</v>
      </c>
      <c r="Z8" s="185">
        <f>'短絡電流計算書（XA地点）'!I7</f>
      </c>
      <c r="AA8" s="185">
        <f>'短絡電流計算書（XA地点）'!J7</f>
      </c>
      <c r="AB8" s="159">
        <f>'短絡電流計算書（XA地点）'!F7</f>
        <v>0</v>
      </c>
      <c r="AC8" s="187">
        <f>'短絡電流計算書（XA地点）'!A7</f>
        <v>0</v>
      </c>
      <c r="AD8" s="178">
        <f>'短絡電流計算書（XA地点）'!Q8</f>
      </c>
      <c r="AE8" s="178">
        <f>'短絡電流計算書（XA地点）'!S8</f>
      </c>
      <c r="AF8" s="75">
        <f>IF(F8="","",IF(R8&gt;14,18,IF(R8&gt;10,14,IF(R8&gt;7.5,10,IF(R8&gt;5,7.5,IF(R8&gt;2.5,5,IF(R8&gt;0,2.5,"")))))))</f>
      </c>
      <c r="AH8" s="89" t="s">
        <v>158</v>
      </c>
      <c r="AI8" s="90">
        <f>IF(ISERROR(INDEX($AJ8:$AK8,MATCH($E$3,$AJ$7:$AK$7,0)))=TRUE,"",INDEX($AJ8:$AK8,MATCH($E$3,$AJ$7:$AK$7,0)))</f>
      </c>
      <c r="AJ8" s="90">
        <v>8.92</v>
      </c>
      <c r="AK8" s="90">
        <v>8.92</v>
      </c>
      <c r="AL8" s="90">
        <f>IF(ISERROR(INDEX($AM8:$AN8,MATCH($E$3,$AM$7:$AN$7,0)))=TRUE,"",INDEX($AM8:$AN8,MATCH($E$3,$AM$7:$AN$7,0)))</f>
      </c>
      <c r="AM8" s="90">
        <v>0.117</v>
      </c>
      <c r="AN8" s="90">
        <v>0.141</v>
      </c>
    </row>
    <row r="9" spans="1:40" s="23" customFormat="1" ht="10.5" customHeight="1">
      <c r="A9" s="147"/>
      <c r="B9" s="149"/>
      <c r="C9" s="188"/>
      <c r="D9" s="188"/>
      <c r="E9" s="188"/>
      <c r="F9" s="200"/>
      <c r="G9" s="88">
        <f>IF(F8="","",INDEX('短絡電流計算書（XA地点）'!Q$8:Q$32,MATCH(F8,'短絡電流計算書（XA地点）'!$A$7:$A$32,0)))</f>
      </c>
      <c r="H9" s="88">
        <f>IF(F8="","",INDEX('短絡電流計算書（XA地点）'!S$8:S$32,MATCH(F8,'短絡電流計算書（XA地点）'!$A$7:$A$32,0)))</f>
      </c>
      <c r="I9" s="149"/>
      <c r="J9" s="196"/>
      <c r="K9" s="198"/>
      <c r="L9" s="198"/>
      <c r="M9" s="190"/>
      <c r="N9" s="190"/>
      <c r="O9" s="85">
        <f>IF(F8="","",ROUND((M8+G9),3))</f>
      </c>
      <c r="P9" s="85">
        <f>IF(F8="","",ROUND((N8+H9),3))</f>
      </c>
      <c r="Q9" s="192"/>
      <c r="R9" s="183"/>
      <c r="S9" s="194"/>
      <c r="U9" s="39" t="str">
        <f>'短絡電流計算書（XA地点）'!Y9</f>
        <v>No.3</v>
      </c>
      <c r="V9" s="39" t="s">
        <v>184</v>
      </c>
      <c r="W9" s="41"/>
      <c r="X9" s="41">
        <v>20</v>
      </c>
      <c r="Z9" s="186"/>
      <c r="AA9" s="186"/>
      <c r="AB9" s="160"/>
      <c r="AC9" s="188"/>
      <c r="AD9" s="179"/>
      <c r="AE9" s="179"/>
      <c r="AF9" s="75">
        <f>IF(F8="","",IF(R8&gt;50,62,IF(R8&gt;42,50,IF(R8&gt;35,42,IF(R8&gt;30,35,IF(R8&gt;25,30,IF(R8&gt;22,25,IF(R8&gt;18,22,""))))))))</f>
      </c>
      <c r="AH9" s="89" t="s">
        <v>157</v>
      </c>
      <c r="AI9" s="90">
        <f aca="true" t="shared" si="0" ref="AI9:AI28">IF(ISERROR(INDEX($AJ9:$AK9,MATCH($E$3,$AJ$7:$AK$7,0)))=TRUE,"",INDEX($AJ9:$AK9,MATCH($E$3,$AJ$7:$AK$7,0)))</f>
      </c>
      <c r="AJ9" s="90">
        <v>5.65</v>
      </c>
      <c r="AK9" s="90">
        <v>5.65</v>
      </c>
      <c r="AL9" s="90">
        <f aca="true" t="shared" si="1" ref="AL9:AL28">IF(ISERROR(INDEX($AM9:$AN9,MATCH($E$3,$AM$7:$AN$7,0)))=TRUE,"",INDEX($AM9:$AN9,MATCH($E$3,$AM$7:$AN$7,0)))</f>
      </c>
      <c r="AM9" s="90">
        <v>0.111</v>
      </c>
      <c r="AN9" s="90">
        <v>0.133</v>
      </c>
    </row>
    <row r="10" spans="1:40" s="23" customFormat="1" ht="10.5" customHeight="1">
      <c r="A10" s="146"/>
      <c r="B10" s="148"/>
      <c r="C10" s="187">
        <f>IF(ISERROR(INDEX(Z$8:Z$47,MATCH($F10,$AC$8:$AC$47,0)))=TRUE,"",INDEX(Z$8:Z$47,MATCH($F10,$AC$8:$AC$47,0)))</f>
      </c>
      <c r="D10" s="187">
        <f>IF(ISERROR(INDEX(AA$8:AA$47,MATCH($F10,$AC$8:$AC$47,0)))=TRUE,"",INDEX(AA$8:AA$47,MATCH($F10,$AC$8:$AC$47,0)))</f>
      </c>
      <c r="E10" s="187">
        <f>IF(ISERROR(INDEX(AB$8:AB$47,MATCH($F10,$AC$8:$AC$47,0)))=TRUE,"",INDEX(AB$8:AB$47,MATCH($F10,$AC$8:$AC$47,0)))</f>
        <v>0</v>
      </c>
      <c r="F10" s="199"/>
      <c r="G10" s="180">
        <f>IF(F10="","",INDEX('短絡電流計算書（XA地点）'!Q$7:Q$32,MATCH(F10,'短絡電流計算書（XA地点）'!$A$7:$A$32,0)))</f>
      </c>
      <c r="H10" s="181"/>
      <c r="I10" s="148"/>
      <c r="J10" s="195"/>
      <c r="K10" s="197">
        <f>IF(ISERROR(INDEX(AI$8:AI$72,MATCH($I10,$AH$8:$AH$72,0)))=TRUE,"",INDEX(AI$8:AI$72,MATCH($I10,$AH$8:$AH$72,0)))</f>
      </c>
      <c r="L10" s="197">
        <f>IF(ISERROR(INDEX(AL$8:AL$72,MATCH($I10,$AH$8:$AH$72,0)))=TRUE,"",INDEX(AL$8:AL$72,MATCH($I10,$AH$8:$AH$72,0)))</f>
      </c>
      <c r="M10" s="189">
        <f>IF(F10="","",IF(E10=Y$7,(K10*C10)/(D10*D10)*2*J10*100,(K10*C10)/(D10*D10)*J10*100))</f>
      </c>
      <c r="N10" s="189">
        <f>IF(F10="","",IF(E10=Y$7,(L10*C10)/(D10*D10)*2*J10*100,(L10*C10)/(D10*D10)*J10*100))</f>
      </c>
      <c r="O10" s="137">
        <f>IF(F10="","",ROUND(SQRT((O11*O11)+(P11*P11)),3))</f>
      </c>
      <c r="P10" s="139"/>
      <c r="Q10" s="191">
        <f>IF(F10="","",IF(E10=Y$7,(C10*100)/(D10*O10),(C10*100)/(SQRT(3)*D10*O10)))</f>
      </c>
      <c r="R10" s="182">
        <f>Q10</f>
      </c>
      <c r="S10" s="193">
        <f>MAX(AF10:AF11)</f>
        <v>0</v>
      </c>
      <c r="U10" s="39" t="str">
        <f>'短絡電流計算書（XA地点）'!Y10</f>
        <v>No.4</v>
      </c>
      <c r="V10" s="39" t="s">
        <v>185</v>
      </c>
      <c r="W10" s="41"/>
      <c r="X10" s="41">
        <v>25</v>
      </c>
      <c r="Z10" s="185">
        <f>'短絡電流計算書（XA地点）'!I9</f>
      </c>
      <c r="AA10" s="185">
        <f>'短絡電流計算書（XA地点）'!J9</f>
      </c>
      <c r="AB10" s="159">
        <f>'短絡電流計算書（XA地点）'!F9</f>
        <v>0</v>
      </c>
      <c r="AC10" s="187">
        <f>'短絡電流計算書（XA地点）'!A9</f>
        <v>0</v>
      </c>
      <c r="AD10" s="178">
        <f>'短絡電流計算書（XA地点）'!Q10</f>
      </c>
      <c r="AE10" s="178">
        <f>'短絡電流計算書（XA地点）'!S10</f>
      </c>
      <c r="AF10" s="75">
        <f>IF(F10="","",IF(R10&gt;14,18,IF(R10&gt;10,14,IF(R10&gt;7.5,10,IF(R10&gt;5,7.5,IF(R10&gt;2.5,5,IF(R10&gt;0,2.5,"")))))))</f>
      </c>
      <c r="AH10" s="89" t="s">
        <v>167</v>
      </c>
      <c r="AI10" s="90">
        <f t="shared" si="0"/>
      </c>
      <c r="AJ10" s="90">
        <v>3.33</v>
      </c>
      <c r="AK10" s="90">
        <v>3.33</v>
      </c>
      <c r="AL10" s="90">
        <f t="shared" si="1"/>
      </c>
      <c r="AM10" s="90">
        <v>0.106</v>
      </c>
      <c r="AN10" s="90">
        <v>0.127</v>
      </c>
    </row>
    <row r="11" spans="1:40" s="23" customFormat="1" ht="10.5" customHeight="1">
      <c r="A11" s="147"/>
      <c r="B11" s="149"/>
      <c r="C11" s="188"/>
      <c r="D11" s="188"/>
      <c r="E11" s="188"/>
      <c r="F11" s="200"/>
      <c r="G11" s="88">
        <f>IF(F10="","",INDEX('短絡電流計算書（XA地点）'!Q$8:Q$32,MATCH(F10,'短絡電流計算書（XA地点）'!$A$7:$A$32,0)))</f>
      </c>
      <c r="H11" s="88">
        <f>IF(F10="","",INDEX('短絡電流計算書（XA地点）'!S$8:S$32,MATCH(F10,'短絡電流計算書（XA地点）'!$A$7:$A$32,0)))</f>
      </c>
      <c r="I11" s="149"/>
      <c r="J11" s="196"/>
      <c r="K11" s="198"/>
      <c r="L11" s="198"/>
      <c r="M11" s="190"/>
      <c r="N11" s="190"/>
      <c r="O11" s="85">
        <f>IF(F10="","",ROUND((M10+G11),3))</f>
      </c>
      <c r="P11" s="85">
        <f>IF(F10="","",ROUND((N10+H11),3))</f>
      </c>
      <c r="Q11" s="192"/>
      <c r="R11" s="183"/>
      <c r="S11" s="194"/>
      <c r="U11" s="39" t="str">
        <f>'短絡電流計算書（XA地点）'!Y11</f>
        <v>No.5</v>
      </c>
      <c r="V11" s="15"/>
      <c r="W11" s="15"/>
      <c r="X11" s="41">
        <v>31.5</v>
      </c>
      <c r="Z11" s="186"/>
      <c r="AA11" s="186"/>
      <c r="AB11" s="160"/>
      <c r="AC11" s="188"/>
      <c r="AD11" s="179"/>
      <c r="AE11" s="179"/>
      <c r="AF11" s="75">
        <f>IF(F10="","",IF(R10&gt;50,62,IF(R10&gt;42,50,IF(R10&gt;35,42,IF(R10&gt;30,35,IF(R10&gt;25,30,IF(R10&gt;22,25,IF(R10&gt;18,22,""))))))))</f>
      </c>
      <c r="AH11" s="89" t="s">
        <v>168</v>
      </c>
      <c r="AI11" s="90">
        <f t="shared" si="0"/>
      </c>
      <c r="AJ11" s="90">
        <v>2.31</v>
      </c>
      <c r="AK11" s="90">
        <v>2.31</v>
      </c>
      <c r="AL11" s="90">
        <f t="shared" si="1"/>
      </c>
      <c r="AM11" s="90">
        <v>0.102</v>
      </c>
      <c r="AN11" s="90">
        <v>0.122</v>
      </c>
    </row>
    <row r="12" spans="1:40" s="23" customFormat="1" ht="10.5" customHeight="1">
      <c r="A12" s="146"/>
      <c r="B12" s="148"/>
      <c r="C12" s="187">
        <f>IF(ISERROR(INDEX(Z$8:Z$47,MATCH($F12,$AC$8:$AC$47,0)))=TRUE,"",INDEX(Z$8:Z$47,MATCH($F12,$AC$8:$AC$47,0)))</f>
      </c>
      <c r="D12" s="187">
        <f>IF(ISERROR(INDEX(AA$8:AA$47,MATCH($F12,$AC$8:$AC$47,0)))=TRUE,"",INDEX(AA$8:AA$47,MATCH($F12,$AC$8:$AC$47,0)))</f>
      </c>
      <c r="E12" s="187">
        <f>IF(ISERROR(INDEX(AB$8:AB$47,MATCH($F12,$AC$8:$AC$47,0)))=TRUE,"",INDEX(AB$8:AB$47,MATCH($F12,$AC$8:$AC$47,0)))</f>
        <v>0</v>
      </c>
      <c r="F12" s="199"/>
      <c r="G12" s="180">
        <f>IF(F12="","",INDEX('短絡電流計算書（XA地点）'!Q$7:Q$32,MATCH(F12,'短絡電流計算書（XA地点）'!$A$7:$A$32,0)))</f>
      </c>
      <c r="H12" s="181"/>
      <c r="I12" s="148"/>
      <c r="J12" s="195"/>
      <c r="K12" s="197">
        <f>IF(ISERROR(INDEX(AI$8:AI$72,MATCH($I12,$AH$8:$AH$72,0)))=TRUE,"",INDEX(AI$8:AI$72,MATCH($I12,$AH$8:$AH$72,0)))</f>
      </c>
      <c r="L12" s="197">
        <f>IF(ISERROR(INDEX(AL$8:AL$72,MATCH($I12,$AH$8:$AH$72,0)))=TRUE,"",INDEX(AL$8:AL$72,MATCH($I12,$AH$8:$AH$72,0)))</f>
      </c>
      <c r="M12" s="189">
        <f>IF(F12="","",IF(E12=Y$7,(K12*C12)/(D12*D12)*2*J12*100,(K12*C12)/(D12*D12)*J12*100))</f>
      </c>
      <c r="N12" s="189">
        <f>IF(F12="","",IF(E12=Y$7,(L12*C12)/(D12*D12)*2*J12*100,(L12*C12)/(D12*D12)*J12*100))</f>
      </c>
      <c r="O12" s="137">
        <f>IF(F12="","",ROUND(SQRT((O13*O13)+(P13*P13)),3))</f>
      </c>
      <c r="P12" s="139"/>
      <c r="Q12" s="191">
        <f>IF(F12="","",IF(E12=Y$7,(C12*100)/(D12*O12),(C12*100)/(SQRT(3)*D12*O12)))</f>
      </c>
      <c r="R12" s="182">
        <f>Q12</f>
      </c>
      <c r="S12" s="193">
        <f>MAX(AF12:AF13)</f>
        <v>0</v>
      </c>
      <c r="U12" s="39" t="str">
        <f>'短絡電流計算書（XA地点）'!Y12</f>
        <v>No.6</v>
      </c>
      <c r="V12" s="15"/>
      <c r="W12" s="15"/>
      <c r="X12" s="41">
        <v>40</v>
      </c>
      <c r="Z12" s="185">
        <f>'短絡電流計算書（XA地点）'!I11</f>
      </c>
      <c r="AA12" s="185">
        <f>'短絡電流計算書（XA地点）'!J11</f>
      </c>
      <c r="AB12" s="159">
        <f>'短絡電流計算書（XA地点）'!F11</f>
        <v>0</v>
      </c>
      <c r="AC12" s="187">
        <f>'短絡電流計算書（XA地点）'!A11</f>
        <v>0</v>
      </c>
      <c r="AD12" s="178">
        <f>'短絡電流計算書（XA地点）'!Q12</f>
      </c>
      <c r="AE12" s="178">
        <f>'短絡電流計算書（XA地点）'!S12</f>
      </c>
      <c r="AF12" s="75">
        <f>IF(F12="","",IF(R12&gt;14,18,IF(R12&gt;10,14,IF(R12&gt;7.5,10,IF(R12&gt;5,7.5,IF(R12&gt;2.5,5,IF(R12&gt;0,2.5,"")))))))</f>
      </c>
      <c r="AH12" s="89" t="s">
        <v>169</v>
      </c>
      <c r="AI12" s="90">
        <f t="shared" si="0"/>
      </c>
      <c r="AJ12" s="90">
        <v>1.31</v>
      </c>
      <c r="AK12" s="90">
        <v>1.31</v>
      </c>
      <c r="AL12" s="90">
        <f t="shared" si="1"/>
      </c>
      <c r="AM12" s="90">
        <v>0.0957</v>
      </c>
      <c r="AN12" s="90">
        <v>0.115</v>
      </c>
    </row>
    <row r="13" spans="1:40" s="23" customFormat="1" ht="10.5" customHeight="1">
      <c r="A13" s="147"/>
      <c r="B13" s="149"/>
      <c r="C13" s="188"/>
      <c r="D13" s="188"/>
      <c r="E13" s="188"/>
      <c r="F13" s="200"/>
      <c r="G13" s="88">
        <f>IF(F12="","",INDEX('短絡電流計算書（XA地点）'!Q$8:Q$32,MATCH(F12,'短絡電流計算書（XA地点）'!$A$7:$A$32,0)))</f>
      </c>
      <c r="H13" s="88">
        <f>IF(F12="","",INDEX('短絡電流計算書（XA地点）'!S$8:S$32,MATCH(F12,'短絡電流計算書（XA地点）'!$A$7:$A$32,0)))</f>
      </c>
      <c r="I13" s="149"/>
      <c r="J13" s="196"/>
      <c r="K13" s="198"/>
      <c r="L13" s="198"/>
      <c r="M13" s="190"/>
      <c r="N13" s="190"/>
      <c r="O13" s="85">
        <f>IF(F12="","",ROUND((M12+G13),3))</f>
      </c>
      <c r="P13" s="85">
        <f>IF(F12="","",ROUND((N12+H13),3))</f>
      </c>
      <c r="Q13" s="192"/>
      <c r="R13" s="183"/>
      <c r="S13" s="194"/>
      <c r="U13" s="39" t="str">
        <f>'短絡電流計算書（XA地点）'!Y13</f>
        <v>No.7</v>
      </c>
      <c r="V13" s="15"/>
      <c r="W13" s="15"/>
      <c r="X13" s="15"/>
      <c r="Z13" s="186"/>
      <c r="AA13" s="186"/>
      <c r="AB13" s="160"/>
      <c r="AC13" s="188"/>
      <c r="AD13" s="179"/>
      <c r="AE13" s="179"/>
      <c r="AF13" s="75">
        <f>IF(F12="","",IF(R12&gt;50,62,IF(R12&gt;42,50,IF(R12&gt;35,42,IF(R12&gt;30,35,IF(R12&gt;25,30,IF(R12&gt;22,25,IF(R12&gt;18,22,""))))))))</f>
      </c>
      <c r="AH13" s="89" t="s">
        <v>170</v>
      </c>
      <c r="AI13" s="90">
        <f t="shared" si="0"/>
      </c>
      <c r="AJ13" s="90">
        <v>0.832</v>
      </c>
      <c r="AK13" s="90">
        <v>0.832</v>
      </c>
      <c r="AL13" s="90">
        <f t="shared" si="1"/>
      </c>
      <c r="AM13" s="90">
        <v>0.0949</v>
      </c>
      <c r="AN13" s="90">
        <v>0.114</v>
      </c>
    </row>
    <row r="14" spans="1:40" s="23" customFormat="1" ht="10.5" customHeight="1">
      <c r="A14" s="146"/>
      <c r="B14" s="148"/>
      <c r="C14" s="187">
        <f>IF(ISERROR(INDEX(Z$8:Z$47,MATCH($F14,$AC$8:$AC$47,0)))=TRUE,"",INDEX(Z$8:Z$47,MATCH($F14,$AC$8:$AC$47,0)))</f>
      </c>
      <c r="D14" s="187">
        <f>IF(ISERROR(INDEX(AA$8:AA$47,MATCH($F14,$AC$8:$AC$47,0)))=TRUE,"",INDEX(AA$8:AA$47,MATCH($F14,$AC$8:$AC$47,0)))</f>
      </c>
      <c r="E14" s="187">
        <f>IF(ISERROR(INDEX(AB$8:AB$47,MATCH($F14,$AC$8:$AC$47,0)))=TRUE,"",INDEX(AB$8:AB$47,MATCH($F14,$AC$8:$AC$47,0)))</f>
        <v>0</v>
      </c>
      <c r="F14" s="199"/>
      <c r="G14" s="180">
        <f>IF(F14="","",INDEX('短絡電流計算書（XA地点）'!Q$7:Q$32,MATCH(F14,'短絡電流計算書（XA地点）'!$A$7:$A$32,0)))</f>
      </c>
      <c r="H14" s="181"/>
      <c r="I14" s="148"/>
      <c r="J14" s="195"/>
      <c r="K14" s="197">
        <f>IF(ISERROR(INDEX(AI$8:AI$72,MATCH($I14,$AH$8:$AH$72,0)))=TRUE,"",INDEX(AI$8:AI$72,MATCH($I14,$AH$8:$AH$72,0)))</f>
      </c>
      <c r="L14" s="197">
        <f>IF(ISERROR(INDEX(AL$8:AL$72,MATCH($I14,$AH$8:$AH$72,0)))=TRUE,"",INDEX(AL$8:AL$72,MATCH($I14,$AH$8:$AH$72,0)))</f>
      </c>
      <c r="M14" s="189">
        <f>IF(F14="","",IF(E14=Y$7,(K14*C14)/(D14*D14)*2*J14*100,(K14*C14)/(D14*D14)*J14*100))</f>
      </c>
      <c r="N14" s="189">
        <f>IF(F14="","",IF(E14=Y$7,(L14*C14)/(D14*D14)*2*J14*100,(L14*C14)/(D14*D14)*J14*100))</f>
      </c>
      <c r="O14" s="137">
        <f>IF(F14="","",ROUND(SQRT((O15*O15)+(P15*P15)),3))</f>
      </c>
      <c r="P14" s="139"/>
      <c r="Q14" s="191">
        <f>IF(F14="","",IF(E14=Y$7,(C14*100)/(D14*O14),(C14*100)/(SQRT(3)*D14*O14)))</f>
      </c>
      <c r="R14" s="182">
        <f>Q14</f>
      </c>
      <c r="S14" s="193">
        <f>MAX(AF14:AF15)</f>
        <v>0</v>
      </c>
      <c r="U14" s="39" t="str">
        <f>'短絡電流計算書（XA地点）'!Y14</f>
        <v>No.8</v>
      </c>
      <c r="V14" s="15"/>
      <c r="W14" s="15"/>
      <c r="X14" s="15"/>
      <c r="Z14" s="185">
        <f>'短絡電流計算書（XA地点）'!I13</f>
      </c>
      <c r="AA14" s="185">
        <f>'短絡電流計算書（XA地点）'!J13</f>
      </c>
      <c r="AB14" s="159">
        <f>'短絡電流計算書（XA地点）'!F13</f>
        <v>0</v>
      </c>
      <c r="AC14" s="187">
        <f>'短絡電流計算書（XA地点）'!A13</f>
        <v>0</v>
      </c>
      <c r="AD14" s="178">
        <f>'短絡電流計算書（XA地点）'!Q14</f>
      </c>
      <c r="AE14" s="178">
        <f>'短絡電流計算書（XA地点）'!S14</f>
      </c>
      <c r="AF14" s="75">
        <f>IF(F14="","",IF(R14&gt;14,18,IF(R14&gt;10,14,IF(R14&gt;7.5,10,IF(R14&gt;5,7.5,IF(R14&gt;2.5,5,IF(R14&gt;0,2.5,"")))))))</f>
      </c>
      <c r="AH14" s="89" t="s">
        <v>171</v>
      </c>
      <c r="AI14" s="90">
        <f t="shared" si="0"/>
      </c>
      <c r="AJ14" s="90">
        <v>0.481</v>
      </c>
      <c r="AK14" s="90">
        <v>0.481</v>
      </c>
      <c r="AL14" s="90">
        <f t="shared" si="1"/>
      </c>
      <c r="AM14" s="90">
        <v>0.0906</v>
      </c>
      <c r="AN14" s="90">
        <v>0.109</v>
      </c>
    </row>
    <row r="15" spans="1:40" s="23" customFormat="1" ht="10.5" customHeight="1">
      <c r="A15" s="147"/>
      <c r="B15" s="149"/>
      <c r="C15" s="188"/>
      <c r="D15" s="188"/>
      <c r="E15" s="188"/>
      <c r="F15" s="200"/>
      <c r="G15" s="88">
        <f>IF(F14="","",INDEX('短絡電流計算書（XA地点）'!Q$8:Q$32,MATCH(F14,'短絡電流計算書（XA地点）'!$A$7:$A$32,0)))</f>
      </c>
      <c r="H15" s="88">
        <f>IF(F14="","",INDEX('短絡電流計算書（XA地点）'!S$8:S$32,MATCH(F14,'短絡電流計算書（XA地点）'!$A$7:$A$32,0)))</f>
      </c>
      <c r="I15" s="149"/>
      <c r="J15" s="196"/>
      <c r="K15" s="198"/>
      <c r="L15" s="198"/>
      <c r="M15" s="190"/>
      <c r="N15" s="190"/>
      <c r="O15" s="85">
        <f>IF(F14="","",ROUND((M14+G15),3))</f>
      </c>
      <c r="P15" s="85">
        <f>IF(F14="","",ROUND((N14+H15),3))</f>
      </c>
      <c r="Q15" s="192"/>
      <c r="R15" s="183"/>
      <c r="S15" s="194"/>
      <c r="U15" s="39" t="str">
        <f>'短絡電流計算書（XA地点）'!Y15</f>
        <v>No.9</v>
      </c>
      <c r="V15" s="15"/>
      <c r="W15" s="15"/>
      <c r="X15" s="15"/>
      <c r="Z15" s="186"/>
      <c r="AA15" s="186"/>
      <c r="AB15" s="160"/>
      <c r="AC15" s="188"/>
      <c r="AD15" s="179"/>
      <c r="AE15" s="179"/>
      <c r="AF15" s="75">
        <f>IF(F14="","",IF(R14&gt;50,62,IF(R14&gt;42,50,IF(R14&gt;35,42,IF(R14&gt;30,35,IF(R14&gt;25,30,IF(R14&gt;22,25,IF(R14&gt;18,22,""))))))))</f>
      </c>
      <c r="AH15" s="89" t="s">
        <v>172</v>
      </c>
      <c r="AI15" s="90">
        <f t="shared" si="0"/>
      </c>
      <c r="AJ15" s="90">
        <v>0.305</v>
      </c>
      <c r="AK15" s="90">
        <v>0.305</v>
      </c>
      <c r="AL15" s="90">
        <f t="shared" si="1"/>
      </c>
      <c r="AM15" s="90">
        <v>0.0903</v>
      </c>
      <c r="AN15" s="90">
        <v>0.108</v>
      </c>
    </row>
    <row r="16" spans="1:40" s="23" customFormat="1" ht="10.5" customHeight="1">
      <c r="A16" s="146"/>
      <c r="B16" s="148"/>
      <c r="C16" s="187">
        <f>IF(ISERROR(INDEX(Z$8:Z$47,MATCH($F16,$AC$8:$AC$47,0)))=TRUE,"",INDEX(Z$8:Z$47,MATCH($F16,$AC$8:$AC$47,0)))</f>
      </c>
      <c r="D16" s="187">
        <f>IF(ISERROR(INDEX(AA$8:AA$47,MATCH($F16,$AC$8:$AC$47,0)))=TRUE,"",INDEX(AA$8:AA$47,MATCH($F16,$AC$8:$AC$47,0)))</f>
      </c>
      <c r="E16" s="187">
        <f>IF(ISERROR(INDEX(AB$8:AB$47,MATCH($F16,$AC$8:$AC$47,0)))=TRUE,"",INDEX(AB$8:AB$47,MATCH($F16,$AC$8:$AC$47,0)))</f>
        <v>0</v>
      </c>
      <c r="F16" s="199"/>
      <c r="G16" s="180">
        <f>IF(F16="","",INDEX('短絡電流計算書（XA地点）'!Q$7:Q$32,MATCH(F16,'短絡電流計算書（XA地点）'!$A$7:$A$32,0)))</f>
      </c>
      <c r="H16" s="181"/>
      <c r="I16" s="148"/>
      <c r="J16" s="195"/>
      <c r="K16" s="197">
        <f>IF(ISERROR(INDEX(AI$8:AI$72,MATCH($I16,$AH$8:$AH$72,0)))=TRUE,"",INDEX(AI$8:AI$72,MATCH($I16,$AH$8:$AH$72,0)))</f>
      </c>
      <c r="L16" s="197">
        <f>IF(ISERROR(INDEX(AL$8:AL$72,MATCH($I16,$AH$8:$AH$72,0)))=TRUE,"",INDEX(AL$8:AL$72,MATCH($I16,$AH$8:$AH$72,0)))</f>
      </c>
      <c r="M16" s="189">
        <f>IF(F16="","",IF(E16=Y$7,(K16*C16)/(D16*D16)*2*J16*100,(K16*C16)/(D16*D16)*J16*100))</f>
      </c>
      <c r="N16" s="189">
        <f>IF(F16="","",IF(E16=Y$7,(L16*C16)/(D16*D16)*2*J16*100,(L16*C16)/(D16*D16)*J16*100))</f>
      </c>
      <c r="O16" s="137">
        <f>IF(F16="","",ROUND(SQRT((O17*O17)+(P17*P17)),3))</f>
      </c>
      <c r="P16" s="139"/>
      <c r="Q16" s="191">
        <f>IF(F16="","",IF(E16=Y$7,(C16*100)/(D16*O16),(C16*100)/(SQRT(3)*D16*O16)))</f>
      </c>
      <c r="R16" s="182">
        <f>Q16</f>
      </c>
      <c r="S16" s="193">
        <f>MAX(AF16:AF17)</f>
        <v>0</v>
      </c>
      <c r="U16" s="39" t="str">
        <f>'短絡電流計算書（XA地点）'!Y16</f>
        <v>No.10</v>
      </c>
      <c r="V16" s="15"/>
      <c r="W16" s="15"/>
      <c r="X16" s="15"/>
      <c r="Z16" s="185">
        <f>'短絡電流計算書（XA地点）'!I15</f>
      </c>
      <c r="AA16" s="185">
        <f>'短絡電流計算書（XA地点）'!J15</f>
      </c>
      <c r="AB16" s="159">
        <f>'短絡電流計算書（XA地点）'!F15</f>
        <v>0</v>
      </c>
      <c r="AC16" s="187">
        <f>'短絡電流計算書（XA地点）'!A15</f>
        <v>0</v>
      </c>
      <c r="AD16" s="178">
        <f>'短絡電流計算書（XA地点）'!Q16</f>
      </c>
      <c r="AE16" s="178">
        <f>'短絡電流計算書（XA地点）'!S16</f>
      </c>
      <c r="AF16" s="75">
        <f>IF(F16="","",IF(R16&gt;14,18,IF(R16&gt;10,14,IF(R16&gt;7.5,10,IF(R16&gt;5,7.5,IF(R16&gt;2.5,5,IF(R16&gt;0,2.5,"")))))))</f>
      </c>
      <c r="AH16" s="89" t="s">
        <v>173</v>
      </c>
      <c r="AI16" s="90">
        <f t="shared" si="0"/>
      </c>
      <c r="AJ16" s="90">
        <v>0.183</v>
      </c>
      <c r="AK16" s="90">
        <v>0.183</v>
      </c>
      <c r="AL16" s="90">
        <f t="shared" si="1"/>
      </c>
      <c r="AM16" s="90">
        <v>0.0906</v>
      </c>
      <c r="AN16" s="90">
        <v>0.109</v>
      </c>
    </row>
    <row r="17" spans="1:40" s="23" customFormat="1" ht="10.5" customHeight="1">
      <c r="A17" s="147"/>
      <c r="B17" s="149"/>
      <c r="C17" s="188"/>
      <c r="D17" s="188"/>
      <c r="E17" s="188"/>
      <c r="F17" s="200"/>
      <c r="G17" s="88">
        <f>IF(F16="","",INDEX('短絡電流計算書（XA地点）'!Q$8:Q$32,MATCH(F16,'短絡電流計算書（XA地点）'!$A$7:$A$32,0)))</f>
      </c>
      <c r="H17" s="88">
        <f>IF(F16="","",INDEX('短絡電流計算書（XA地点）'!S$8:S$32,MATCH(F16,'短絡電流計算書（XA地点）'!$A$7:$A$32,0)))</f>
      </c>
      <c r="I17" s="149"/>
      <c r="J17" s="196"/>
      <c r="K17" s="198"/>
      <c r="L17" s="198"/>
      <c r="M17" s="190"/>
      <c r="N17" s="190"/>
      <c r="O17" s="85">
        <f>IF(F16="","",ROUND((M16+G17),3))</f>
      </c>
      <c r="P17" s="85">
        <f>IF(F16="","",ROUND((N16+H17),3))</f>
      </c>
      <c r="Q17" s="192"/>
      <c r="R17" s="183"/>
      <c r="S17" s="194"/>
      <c r="U17" s="39" t="str">
        <f>'短絡電流計算書（XA地点）'!Y17</f>
        <v>No.11</v>
      </c>
      <c r="V17" s="15"/>
      <c r="W17" s="15"/>
      <c r="X17" s="15"/>
      <c r="Z17" s="186"/>
      <c r="AA17" s="186"/>
      <c r="AB17" s="160"/>
      <c r="AC17" s="188"/>
      <c r="AD17" s="179"/>
      <c r="AE17" s="179"/>
      <c r="AF17" s="75">
        <f>IF(F16="","",IF(R16&gt;50,62,IF(R16&gt;42,50,IF(R16&gt;35,42,IF(R16&gt;30,35,IF(R16&gt;25,30,IF(R16&gt;22,25,IF(R16&gt;18,22,""))))))))</f>
      </c>
      <c r="AH17" s="89" t="s">
        <v>174</v>
      </c>
      <c r="AI17" s="90">
        <f t="shared" si="0"/>
      </c>
      <c r="AJ17" s="90">
        <v>0.122</v>
      </c>
      <c r="AK17" s="90">
        <v>0.122</v>
      </c>
      <c r="AL17" s="90">
        <f t="shared" si="1"/>
      </c>
      <c r="AM17" s="90">
        <v>0.0877</v>
      </c>
      <c r="AN17" s="90">
        <v>0.105</v>
      </c>
    </row>
    <row r="18" spans="1:40" s="23" customFormat="1" ht="10.5" customHeight="1">
      <c r="A18" s="146"/>
      <c r="B18" s="148"/>
      <c r="C18" s="187">
        <f>IF(ISERROR(INDEX(Z$8:Z$47,MATCH($F18,$AC$8:$AC$47,0)))=TRUE,"",INDEX(Z$8:Z$47,MATCH($F18,$AC$8:$AC$47,0)))</f>
      </c>
      <c r="D18" s="187">
        <f>IF(ISERROR(INDEX(AA$8:AA$47,MATCH($F18,$AC$8:$AC$47,0)))=TRUE,"",INDEX(AA$8:AA$47,MATCH($F18,$AC$8:$AC$47,0)))</f>
      </c>
      <c r="E18" s="187">
        <f>IF(ISERROR(INDEX(AB$8:AB$47,MATCH($F18,$AC$8:$AC$47,0)))=TRUE,"",INDEX(AB$8:AB$47,MATCH($F18,$AC$8:$AC$47,0)))</f>
        <v>0</v>
      </c>
      <c r="F18" s="199"/>
      <c r="G18" s="180">
        <f>IF(F18="","",INDEX('短絡電流計算書（XA地点）'!Q$7:Q$32,MATCH(F18,'短絡電流計算書（XA地点）'!$A$7:$A$32,0)))</f>
      </c>
      <c r="H18" s="181"/>
      <c r="I18" s="148"/>
      <c r="J18" s="195"/>
      <c r="K18" s="197">
        <f>IF(ISERROR(INDEX(AI$8:AI$72,MATCH($I18,$AH$8:$AH$72,0)))=TRUE,"",INDEX(AI$8:AI$72,MATCH($I18,$AH$8:$AH$72,0)))</f>
      </c>
      <c r="L18" s="197">
        <f>IF(ISERROR(INDEX(AL$8:AL$72,MATCH($I18,$AH$8:$AH$72,0)))=TRUE,"",INDEX(AL$8:AL$72,MATCH($I18,$AH$8:$AH$72,0)))</f>
      </c>
      <c r="M18" s="189">
        <f>IF(F18="","",IF(E18=Y$7,(K18*C18)/(D18*D18)*2*J18*100,(K18*C18)/(D18*D18)*J18*100))</f>
      </c>
      <c r="N18" s="189">
        <f>IF(F18="","",IF(E18=Y$7,(L18*C18)/(D18*D18)*2*J18*100,(L18*C18)/(D18*D18)*J18*100))</f>
      </c>
      <c r="O18" s="137">
        <f>IF(F18="","",ROUND(SQRT((O19*O19)+(P19*P19)),3))</f>
      </c>
      <c r="P18" s="139"/>
      <c r="Q18" s="191">
        <f>IF(F18="","",IF(E18=Y$7,(C18*100)/(D18*O18),(C18*100)/(SQRT(3)*D18*O18)))</f>
      </c>
      <c r="R18" s="182">
        <f>Q18</f>
      </c>
      <c r="S18" s="193">
        <f>MAX(AF18:AF19)</f>
        <v>0</v>
      </c>
      <c r="U18" s="39" t="str">
        <f>'短絡電流計算書（XA地点）'!Y18</f>
        <v>No.12</v>
      </c>
      <c r="V18" s="15"/>
      <c r="W18" s="15"/>
      <c r="X18" s="15"/>
      <c r="Z18" s="185">
        <f>'短絡電流計算書（XA地点）'!I17</f>
      </c>
      <c r="AA18" s="185">
        <f>'短絡電流計算書（XA地点）'!J17</f>
      </c>
      <c r="AB18" s="159">
        <f>'短絡電流計算書（XA地点）'!F17</f>
        <v>0</v>
      </c>
      <c r="AC18" s="187">
        <f>'短絡電流計算書（XA地点）'!A17</f>
        <v>0</v>
      </c>
      <c r="AD18" s="178">
        <f>'短絡電流計算書（XA地点）'!Q18</f>
      </c>
      <c r="AE18" s="178">
        <f>'短絡電流計算書（XA地点）'!S18</f>
      </c>
      <c r="AF18" s="75">
        <f>IF(F18="","",IF(R18&gt;14,18,IF(R18&gt;10,14,IF(R18&gt;7.5,10,IF(R18&gt;5,7.5,IF(R18&gt;2.5,5,IF(R18&gt;0,2.5,"")))))))</f>
      </c>
      <c r="AH18" s="89" t="s">
        <v>175</v>
      </c>
      <c r="AI18" s="90">
        <f t="shared" si="0"/>
      </c>
      <c r="AJ18" s="90">
        <v>0.0915</v>
      </c>
      <c r="AK18" s="90">
        <v>0.0915</v>
      </c>
      <c r="AL18" s="90">
        <f t="shared" si="1"/>
      </c>
      <c r="AM18" s="90">
        <v>0.089</v>
      </c>
      <c r="AN18" s="90">
        <v>0.107</v>
      </c>
    </row>
    <row r="19" spans="1:40" s="23" customFormat="1" ht="10.5" customHeight="1">
      <c r="A19" s="147"/>
      <c r="B19" s="149"/>
      <c r="C19" s="188"/>
      <c r="D19" s="188"/>
      <c r="E19" s="188"/>
      <c r="F19" s="200"/>
      <c r="G19" s="88">
        <f>IF(F18="","",INDEX('短絡電流計算書（XA地点）'!Q$8:Q$32,MATCH(F18,'短絡電流計算書（XA地点）'!$A$7:$A$32,0)))</f>
      </c>
      <c r="H19" s="88">
        <f>IF(F18="","",INDEX('短絡電流計算書（XA地点）'!S$8:S$32,MATCH(F18,'短絡電流計算書（XA地点）'!$A$7:$A$32,0)))</f>
      </c>
      <c r="I19" s="149"/>
      <c r="J19" s="196"/>
      <c r="K19" s="198"/>
      <c r="L19" s="198"/>
      <c r="M19" s="190"/>
      <c r="N19" s="190"/>
      <c r="O19" s="85">
        <f>IF(F18="","",ROUND((M18+G19),3))</f>
      </c>
      <c r="P19" s="85">
        <f>IF(F18="","",ROUND((N18+H19),3))</f>
      </c>
      <c r="Q19" s="192"/>
      <c r="R19" s="183"/>
      <c r="S19" s="194"/>
      <c r="U19" s="39" t="str">
        <f>'短絡電流計算書（XA地点）'!Y19</f>
        <v>No.13</v>
      </c>
      <c r="V19" s="15"/>
      <c r="W19" s="15"/>
      <c r="X19" s="15"/>
      <c r="Z19" s="186"/>
      <c r="AA19" s="186"/>
      <c r="AB19" s="160"/>
      <c r="AC19" s="188"/>
      <c r="AD19" s="179"/>
      <c r="AE19" s="179"/>
      <c r="AF19" s="75">
        <f>IF(F18="","",IF(R18&gt;50,62,IF(R18&gt;42,50,IF(R18&gt;35,42,IF(R18&gt;30,35,IF(R18&gt;25,30,IF(R18&gt;22,25,IF(R18&gt;18,22,""))))))))</f>
      </c>
      <c r="AH19" s="89" t="s">
        <v>176</v>
      </c>
      <c r="AI19" s="90">
        <f t="shared" si="0"/>
      </c>
      <c r="AJ19" s="90">
        <v>0.0739</v>
      </c>
      <c r="AK19" s="90">
        <v>0.0739</v>
      </c>
      <c r="AL19" s="90">
        <f t="shared" si="1"/>
      </c>
      <c r="AM19" s="90">
        <v>0.0874</v>
      </c>
      <c r="AN19" s="90">
        <v>0.105</v>
      </c>
    </row>
    <row r="20" spans="1:40" s="23" customFormat="1" ht="10.5" customHeight="1">
      <c r="A20" s="146"/>
      <c r="B20" s="148"/>
      <c r="C20" s="187">
        <f>IF(ISERROR(INDEX(Z$8:Z$47,MATCH($F20,$AC$8:$AC$47,0)))=TRUE,"",INDEX(Z$8:Z$47,MATCH($F20,$AC$8:$AC$47,0)))</f>
      </c>
      <c r="D20" s="187">
        <f>IF(ISERROR(INDEX(AA$8:AA$47,MATCH($F20,$AC$8:$AC$47,0)))=TRUE,"",INDEX(AA$8:AA$47,MATCH($F20,$AC$8:$AC$47,0)))</f>
      </c>
      <c r="E20" s="187">
        <f>IF(ISERROR(INDEX(AB$8:AB$47,MATCH($F20,$AC$8:$AC$47,0)))=TRUE,"",INDEX(AB$8:AB$47,MATCH($F20,$AC$8:$AC$47,0)))</f>
        <v>0</v>
      </c>
      <c r="F20" s="199"/>
      <c r="G20" s="180">
        <f>IF(F20="","",INDEX('短絡電流計算書（XA地点）'!Q$7:Q$32,MATCH(F20,'短絡電流計算書（XA地点）'!$A$7:$A$32,0)))</f>
      </c>
      <c r="H20" s="181"/>
      <c r="I20" s="148"/>
      <c r="J20" s="195"/>
      <c r="K20" s="197">
        <f>IF(ISERROR(INDEX(AI$8:AI$72,MATCH($I20,$AH$8:$AH$72,0)))=TRUE,"",INDEX(AI$8:AI$72,MATCH($I20,$AH$8:$AH$72,0)))</f>
      </c>
      <c r="L20" s="197">
        <f>IF(ISERROR(INDEX(AL$8:AL$72,MATCH($I20,$AH$8:$AH$72,0)))=TRUE,"",INDEX(AL$8:AL$72,MATCH($I20,$AH$8:$AH$72,0)))</f>
      </c>
      <c r="M20" s="189">
        <f>IF(F20="","",IF(E20=Y$7,(K20*C20)/(D20*D20)*2*J20*100,(K20*C20)/(D20*D20)*J20*100))</f>
      </c>
      <c r="N20" s="189">
        <f>IF(F20="","",IF(E20=Y$7,(L20*C20)/(D20*D20)*2*J20*100,(L20*C20)/(D20*D20)*J20*100))</f>
      </c>
      <c r="O20" s="137">
        <f>IF(F20="","",ROUND(SQRT((O21*O21)+(P21*P21)),3))</f>
      </c>
      <c r="P20" s="139"/>
      <c r="Q20" s="191">
        <f>IF(F20="","",IF(E20=Y$7,(C20*100)/(D20*O20),(C20*100)/(SQRT(3)*D20*O20)))</f>
      </c>
      <c r="R20" s="182">
        <f>Q20</f>
      </c>
      <c r="S20" s="193">
        <f>MAX(AF20:AF21)</f>
        <v>0</v>
      </c>
      <c r="U20" s="39" t="str">
        <f>'短絡電流計算書（XA地点）'!Y20</f>
        <v>No.14</v>
      </c>
      <c r="V20" s="15"/>
      <c r="W20" s="15"/>
      <c r="X20" s="15"/>
      <c r="Z20" s="185">
        <f>'短絡電流計算書（XA地点）'!I19</f>
      </c>
      <c r="AA20" s="185">
        <f>'短絡電流計算書（XA地点）'!J19</f>
      </c>
      <c r="AB20" s="159">
        <f>'短絡電流計算書（XA地点）'!F19</f>
        <v>0</v>
      </c>
      <c r="AC20" s="187">
        <f>'短絡電流計算書（XA地点）'!A19</f>
        <v>0</v>
      </c>
      <c r="AD20" s="178">
        <f>'短絡電流計算書（XA地点）'!Q20</f>
      </c>
      <c r="AE20" s="178">
        <f>'短絡電流計算書（XA地点）'!S20</f>
      </c>
      <c r="AF20" s="75">
        <f>IF(F20="","",IF(R20&gt;14,18,IF(R20&gt;10,14,IF(R20&gt;7.5,10,IF(R20&gt;5,7.5,IF(R20&gt;2.5,5,IF(R20&gt;0,2.5,"")))))))</f>
      </c>
      <c r="AH20" s="89" t="s">
        <v>177</v>
      </c>
      <c r="AI20" s="90">
        <f t="shared" si="0"/>
      </c>
      <c r="AJ20" s="90">
        <v>0.0568</v>
      </c>
      <c r="AK20" s="90">
        <v>0.0568</v>
      </c>
      <c r="AL20" s="90">
        <f t="shared" si="1"/>
      </c>
      <c r="AM20" s="90">
        <v>0.0859</v>
      </c>
      <c r="AN20" s="90">
        <v>0.103</v>
      </c>
    </row>
    <row r="21" spans="1:40" s="23" customFormat="1" ht="10.5" customHeight="1">
      <c r="A21" s="147"/>
      <c r="B21" s="149"/>
      <c r="C21" s="188"/>
      <c r="D21" s="188"/>
      <c r="E21" s="188"/>
      <c r="F21" s="200"/>
      <c r="G21" s="88">
        <f>IF(F20="","",INDEX('短絡電流計算書（XA地点）'!Q$8:Q$32,MATCH(F20,'短絡電流計算書（XA地点）'!$A$7:$A$32,0)))</f>
      </c>
      <c r="H21" s="88">
        <f>IF(F20="","",INDEX('短絡電流計算書（XA地点）'!S$8:S$32,MATCH(F20,'短絡電流計算書（XA地点）'!$A$7:$A$32,0)))</f>
      </c>
      <c r="I21" s="149"/>
      <c r="J21" s="196"/>
      <c r="K21" s="198"/>
      <c r="L21" s="198"/>
      <c r="M21" s="190"/>
      <c r="N21" s="190"/>
      <c r="O21" s="85">
        <f>IF(F20="","",ROUND((M20+G21),3))</f>
      </c>
      <c r="P21" s="85">
        <f>IF(F20="","",ROUND((N20+H21),3))</f>
      </c>
      <c r="Q21" s="192"/>
      <c r="R21" s="183"/>
      <c r="S21" s="194"/>
      <c r="U21" s="39" t="str">
        <f>'短絡電流計算書（XA地点）'!Y21</f>
        <v>No.15</v>
      </c>
      <c r="V21" s="15"/>
      <c r="W21" s="15"/>
      <c r="X21" s="15"/>
      <c r="Z21" s="186"/>
      <c r="AA21" s="186"/>
      <c r="AB21" s="160"/>
      <c r="AC21" s="188"/>
      <c r="AD21" s="179"/>
      <c r="AE21" s="179"/>
      <c r="AF21" s="75">
        <f>IF(F20="","",IF(R20&gt;50,62,IF(R20&gt;42,50,IF(R20&gt;35,42,IF(R20&gt;30,35,IF(R20&gt;25,30,IF(R20&gt;22,25,IF(R20&gt;18,22,""))))))))</f>
      </c>
      <c r="AH21" s="89" t="s">
        <v>159</v>
      </c>
      <c r="AI21" s="90">
        <f t="shared" si="0"/>
      </c>
      <c r="AJ21" s="90">
        <v>8.92</v>
      </c>
      <c r="AK21" s="90">
        <v>8.92</v>
      </c>
      <c r="AL21" s="90">
        <f t="shared" si="1"/>
      </c>
      <c r="AM21" s="90">
        <v>0.103</v>
      </c>
      <c r="AN21" s="90">
        <v>0.123</v>
      </c>
    </row>
    <row r="22" spans="1:40" s="23" customFormat="1" ht="10.5" customHeight="1">
      <c r="A22" s="146"/>
      <c r="B22" s="148"/>
      <c r="C22" s="187">
        <f>IF(ISERROR(INDEX(Z$8:Z$47,MATCH($F22,$AC$8:$AC$47,0)))=TRUE,"",INDEX(Z$8:Z$47,MATCH($F22,$AC$8:$AC$47,0)))</f>
      </c>
      <c r="D22" s="187">
        <f>IF(ISERROR(INDEX(AA$8:AA$47,MATCH($F22,$AC$8:$AC$47,0)))=TRUE,"",INDEX(AA$8:AA$47,MATCH($F22,$AC$8:$AC$47,0)))</f>
      </c>
      <c r="E22" s="187">
        <f>IF(ISERROR(INDEX(AB$8:AB$47,MATCH($F22,$AC$8:$AC$47,0)))=TRUE,"",INDEX(AB$8:AB$47,MATCH($F22,$AC$8:$AC$47,0)))</f>
        <v>0</v>
      </c>
      <c r="F22" s="199"/>
      <c r="G22" s="180">
        <f>IF(F22="","",INDEX('短絡電流計算書（XA地点）'!Q$7:Q$32,MATCH(F22,'短絡電流計算書（XA地点）'!$A$7:$A$32,0)))</f>
      </c>
      <c r="H22" s="181"/>
      <c r="I22" s="148"/>
      <c r="J22" s="195"/>
      <c r="K22" s="197">
        <f>IF(ISERROR(INDEX(AI$8:AI$72,MATCH($I22,$AH$8:$AH$72,0)))=TRUE,"",INDEX(AI$8:AI$72,MATCH($I22,$AH$8:$AH$72,0)))</f>
      </c>
      <c r="L22" s="197">
        <f>IF(ISERROR(INDEX(AL$8:AL$72,MATCH($I22,$AH$8:$AH$72,0)))=TRUE,"",INDEX(AL$8:AL$72,MATCH($I22,$AH$8:$AH$72,0)))</f>
      </c>
      <c r="M22" s="189">
        <f>IF(F22="","",IF(E22=Y$7,(K22*C22)/(D22*D22)*2*J22*100,(K22*C22)/(D22*D22)*J22*100))</f>
      </c>
      <c r="N22" s="189">
        <f>IF(F22="","",IF(E22=Y$7,(L22*C22)/(D22*D22)*2*J22*100,(L22*C22)/(D22*D22)*J22*100))</f>
      </c>
      <c r="O22" s="137">
        <f>IF(F22="","",ROUND(SQRT((O23*O23)+(P23*P23)),3))</f>
      </c>
      <c r="P22" s="139"/>
      <c r="Q22" s="191">
        <f>IF(F22="","",IF(E22=Y$7,(C22*100)/(D22*O22),(C22*100)/(SQRT(3)*D22*O22)))</f>
      </c>
      <c r="R22" s="182">
        <f>Q22</f>
      </c>
      <c r="S22" s="193">
        <f>MAX(AF22:AF23)</f>
        <v>0</v>
      </c>
      <c r="U22" s="39" t="str">
        <f>'短絡電流計算書（XA地点）'!Y22</f>
        <v>No.16</v>
      </c>
      <c r="V22" s="15"/>
      <c r="W22" s="15"/>
      <c r="X22" s="15"/>
      <c r="Z22" s="185">
        <f>'短絡電流計算書（XA地点）'!I21</f>
      </c>
      <c r="AA22" s="185">
        <f>'短絡電流計算書（XA地点）'!J21</f>
      </c>
      <c r="AB22" s="159">
        <f>'短絡電流計算書（XA地点）'!F21</f>
        <v>0</v>
      </c>
      <c r="AC22" s="187">
        <f>'短絡電流計算書（XA地点）'!A21</f>
        <v>0</v>
      </c>
      <c r="AD22" s="178">
        <f>'短絡電流計算書（XA地点）'!Q22</f>
      </c>
      <c r="AE22" s="178">
        <f>'短絡電流計算書（XA地点）'!S22</f>
      </c>
      <c r="AF22" s="75">
        <f>IF(F22="","",IF(R22&gt;14,18,IF(R22&gt;10,14,IF(R22&gt;7.5,10,IF(R22&gt;5,7.5,IF(R22&gt;2.5,5,IF(R22&gt;0,2.5,"")))))))</f>
      </c>
      <c r="AH22" s="89" t="s">
        <v>160</v>
      </c>
      <c r="AI22" s="90">
        <f t="shared" si="0"/>
      </c>
      <c r="AJ22" s="90">
        <v>8.92</v>
      </c>
      <c r="AK22" s="90">
        <v>8.92</v>
      </c>
      <c r="AL22" s="90">
        <f t="shared" si="1"/>
      </c>
      <c r="AM22" s="90">
        <v>0.117</v>
      </c>
      <c r="AN22" s="90">
        <v>0.141</v>
      </c>
    </row>
    <row r="23" spans="1:40" s="23" customFormat="1" ht="10.5" customHeight="1">
      <c r="A23" s="147"/>
      <c r="B23" s="149"/>
      <c r="C23" s="188"/>
      <c r="D23" s="188"/>
      <c r="E23" s="188"/>
      <c r="F23" s="200"/>
      <c r="G23" s="88">
        <f>IF(F22="","",INDEX('短絡電流計算書（XA地点）'!Q$8:Q$32,MATCH(F22,'短絡電流計算書（XA地点）'!$A$7:$A$32,0)))</f>
      </c>
      <c r="H23" s="88">
        <f>IF(F22="","",INDEX('短絡電流計算書（XA地点）'!S$8:S$32,MATCH(F22,'短絡電流計算書（XA地点）'!$A$7:$A$32,0)))</f>
      </c>
      <c r="I23" s="149"/>
      <c r="J23" s="196"/>
      <c r="K23" s="198"/>
      <c r="L23" s="198"/>
      <c r="M23" s="190"/>
      <c r="N23" s="190"/>
      <c r="O23" s="85">
        <f>IF(F22="","",ROUND((M22+G23),3))</f>
      </c>
      <c r="P23" s="85">
        <f>IF(F22="","",ROUND((N22+H23),3))</f>
      </c>
      <c r="Q23" s="192"/>
      <c r="R23" s="183"/>
      <c r="S23" s="194"/>
      <c r="U23" s="39" t="str">
        <f>'短絡電流計算書（XA地点）'!Y23</f>
        <v>No.17</v>
      </c>
      <c r="V23" s="15"/>
      <c r="W23" s="15"/>
      <c r="X23" s="15"/>
      <c r="Z23" s="186"/>
      <c r="AA23" s="186"/>
      <c r="AB23" s="160"/>
      <c r="AC23" s="188"/>
      <c r="AD23" s="179"/>
      <c r="AE23" s="179"/>
      <c r="AF23" s="75">
        <f>IF(F22="","",IF(R22&gt;50,62,IF(R22&gt;42,50,IF(R22&gt;35,42,IF(R22&gt;30,35,IF(R22&gt;25,30,IF(R22&gt;22,25,IF(R22&gt;18,22,""))))))))</f>
      </c>
      <c r="AH23" s="89" t="s">
        <v>165</v>
      </c>
      <c r="AI23" s="90">
        <f t="shared" si="0"/>
      </c>
      <c r="AJ23" s="90">
        <v>5.65</v>
      </c>
      <c r="AK23" s="90">
        <v>5.65</v>
      </c>
      <c r="AL23" s="90">
        <f t="shared" si="1"/>
      </c>
      <c r="AM23" s="90">
        <v>0.0962</v>
      </c>
      <c r="AN23" s="90">
        <v>0.115</v>
      </c>
    </row>
    <row r="24" spans="1:40" s="23" customFormat="1" ht="10.5" customHeight="1">
      <c r="A24" s="146"/>
      <c r="B24" s="148"/>
      <c r="C24" s="187">
        <f>IF(ISERROR(INDEX(Z$8:Z$47,MATCH($F24,$AC$8:$AC$47,0)))=TRUE,"",INDEX(Z$8:Z$47,MATCH($F24,$AC$8:$AC$47,0)))</f>
      </c>
      <c r="D24" s="187">
        <f>IF(ISERROR(INDEX(AA$8:AA$47,MATCH($F24,$AC$8:$AC$47,0)))=TRUE,"",INDEX(AA$8:AA$47,MATCH($F24,$AC$8:$AC$47,0)))</f>
      </c>
      <c r="E24" s="187">
        <f>IF(ISERROR(INDEX(AB$8:AB$47,MATCH($F24,$AC$8:$AC$47,0)))=TRUE,"",INDEX(AB$8:AB$47,MATCH($F24,$AC$8:$AC$47,0)))</f>
        <v>0</v>
      </c>
      <c r="F24" s="199"/>
      <c r="G24" s="180">
        <f>IF(F24="","",INDEX('短絡電流計算書（XA地点）'!Q$7:Q$32,MATCH(F24,'短絡電流計算書（XA地点）'!$A$7:$A$32,0)))</f>
      </c>
      <c r="H24" s="181"/>
      <c r="I24" s="148"/>
      <c r="J24" s="195"/>
      <c r="K24" s="197">
        <f>IF(ISERROR(INDEX(AI$8:AI$72,MATCH($I24,$AH$8:$AH$72,0)))=TRUE,"",INDEX(AI$8:AI$72,MATCH($I24,$AH$8:$AH$72,0)))</f>
      </c>
      <c r="L24" s="197">
        <f>IF(ISERROR(INDEX(AL$8:AL$72,MATCH($I24,$AH$8:$AH$72,0)))=TRUE,"",INDEX(AL$8:AL$72,MATCH($I24,$AH$8:$AH$72,0)))</f>
      </c>
      <c r="M24" s="189">
        <f>IF(F24="","",IF(E24=Y$7,(K24*C24)/(D24*D24)*2*J24*100,(K24*C24)/(D24*D24)*J24*100))</f>
      </c>
      <c r="N24" s="189">
        <f>IF(F24="","",IF(E24=Y$7,(L24*C24)/(D24*D24)*2*J24*100,(L24*C24)/(D24*D24)*J24*100))</f>
      </c>
      <c r="O24" s="137">
        <f>IF(F24="","",ROUND(SQRT((O25*O25)+(P25*P25)),3))</f>
      </c>
      <c r="P24" s="139"/>
      <c r="Q24" s="191">
        <f>IF(F24="","",IF(E24=Y$7,(C24*100)/(D24*O24),(C24*100)/(SQRT(3)*D24*O24)))</f>
      </c>
      <c r="R24" s="182">
        <f>Q24</f>
      </c>
      <c r="S24" s="193">
        <f>MAX(AF24:AF25)</f>
        <v>0</v>
      </c>
      <c r="U24" s="39" t="str">
        <f>'短絡電流計算書（XA地点）'!Y24</f>
        <v>No.18</v>
      </c>
      <c r="V24" s="15"/>
      <c r="W24" s="15"/>
      <c r="X24" s="15"/>
      <c r="Z24" s="185">
        <f>'短絡電流計算書（XA地点）'!I23</f>
      </c>
      <c r="AA24" s="185">
        <f>'短絡電流計算書（XA地点）'!J23</f>
      </c>
      <c r="AB24" s="159">
        <f>'短絡電流計算書（XA地点）'!F23</f>
        <v>0</v>
      </c>
      <c r="AC24" s="187">
        <f>'短絡電流計算書（XA地点）'!A23</f>
        <v>0</v>
      </c>
      <c r="AD24" s="178">
        <f>'短絡電流計算書（XA地点）'!Q24</f>
      </c>
      <c r="AE24" s="178">
        <f>'短絡電流計算書（XA地点）'!S24</f>
      </c>
      <c r="AF24" s="75">
        <f>IF(F24="","",IF(R24&gt;14,18,IF(R24&gt;10,14,IF(R24&gt;7.5,10,IF(R24&gt;5,7.5,IF(R24&gt;2.5,5,IF(R24&gt;0,2.5,"")))))))</f>
      </c>
      <c r="AH24" s="89" t="s">
        <v>166</v>
      </c>
      <c r="AI24" s="90">
        <f t="shared" si="0"/>
      </c>
      <c r="AJ24" s="90">
        <v>5.65</v>
      </c>
      <c r="AK24" s="90">
        <v>5.65</v>
      </c>
      <c r="AL24" s="90">
        <f t="shared" si="1"/>
      </c>
      <c r="AM24" s="90">
        <v>0.111</v>
      </c>
      <c r="AN24" s="90">
        <v>0.133</v>
      </c>
    </row>
    <row r="25" spans="1:40" s="23" customFormat="1" ht="10.5" customHeight="1">
      <c r="A25" s="147"/>
      <c r="B25" s="149"/>
      <c r="C25" s="188"/>
      <c r="D25" s="188"/>
      <c r="E25" s="188"/>
      <c r="F25" s="200"/>
      <c r="G25" s="88">
        <f>IF(F24="","",INDEX('短絡電流計算書（XA地点）'!Q$8:Q$32,MATCH(F24,'短絡電流計算書（XA地点）'!$A$7:$A$32,0)))</f>
      </c>
      <c r="H25" s="88">
        <f>IF(F24="","",INDEX('短絡電流計算書（XA地点）'!S$8:S$32,MATCH(F24,'短絡電流計算書（XA地点）'!$A$7:$A$32,0)))</f>
      </c>
      <c r="I25" s="149"/>
      <c r="J25" s="196"/>
      <c r="K25" s="198"/>
      <c r="L25" s="198"/>
      <c r="M25" s="190"/>
      <c r="N25" s="190"/>
      <c r="O25" s="85">
        <f>IF(F24="","",ROUND((M24+G25),3))</f>
      </c>
      <c r="P25" s="85">
        <f>IF(F24="","",ROUND((N24+H25),3))</f>
      </c>
      <c r="Q25" s="192"/>
      <c r="R25" s="183"/>
      <c r="S25" s="194"/>
      <c r="U25" s="39" t="str">
        <f>'短絡電流計算書（XA地点）'!Y25</f>
        <v>No.19</v>
      </c>
      <c r="V25" s="15"/>
      <c r="W25" s="15"/>
      <c r="X25" s="15"/>
      <c r="Z25" s="186"/>
      <c r="AA25" s="186"/>
      <c r="AB25" s="160"/>
      <c r="AC25" s="188"/>
      <c r="AD25" s="179"/>
      <c r="AE25" s="179"/>
      <c r="AF25" s="75">
        <f>IF(F24="","",IF(R24&gt;50,62,IF(R24&gt;42,50,IF(R24&gt;35,42,IF(R24&gt;30,35,IF(R24&gt;25,30,IF(R24&gt;22,25,IF(R24&gt;18,22,""))))))))</f>
      </c>
      <c r="AH25" s="89" t="s">
        <v>161</v>
      </c>
      <c r="AI25" s="90">
        <f t="shared" si="0"/>
      </c>
      <c r="AJ25" s="90">
        <v>8.92</v>
      </c>
      <c r="AK25" s="90">
        <v>8.92</v>
      </c>
      <c r="AL25" s="90">
        <f t="shared" si="1"/>
      </c>
      <c r="AM25" s="90">
        <v>0.123</v>
      </c>
      <c r="AN25" s="90">
        <v>0.147</v>
      </c>
    </row>
    <row r="26" spans="1:40" s="23" customFormat="1" ht="10.5" customHeight="1">
      <c r="A26" s="146"/>
      <c r="B26" s="148"/>
      <c r="C26" s="187">
        <f>IF(ISERROR(INDEX(Z$8:Z$47,MATCH($F26,$AC$8:$AC$47,0)))=TRUE,"",INDEX(Z$8:Z$47,MATCH($F26,$AC$8:$AC$47,0)))</f>
      </c>
      <c r="D26" s="187">
        <f>IF(ISERROR(INDEX(AA$8:AA$47,MATCH($F26,$AC$8:$AC$47,0)))=TRUE,"",INDEX(AA$8:AA$47,MATCH($F26,$AC$8:$AC$47,0)))</f>
      </c>
      <c r="E26" s="187">
        <f>IF(ISERROR(INDEX(AB$8:AB$47,MATCH($F26,$AC$8:$AC$47,0)))=TRUE,"",INDEX(AB$8:AB$47,MATCH($F26,$AC$8:$AC$47,0)))</f>
        <v>0</v>
      </c>
      <c r="F26" s="199"/>
      <c r="G26" s="180">
        <f>IF(F26="","",INDEX('短絡電流計算書（XA地点）'!Q$7:Q$32,MATCH(F26,'短絡電流計算書（XA地点）'!$A$7:$A$32,0)))</f>
      </c>
      <c r="H26" s="181"/>
      <c r="I26" s="148"/>
      <c r="J26" s="195"/>
      <c r="K26" s="197">
        <f>IF(ISERROR(INDEX(AI$8:AI$72,MATCH($I26,$AH$8:$AH$72,0)))=TRUE,"",INDEX(AI$8:AI$72,MATCH($I26,$AH$8:$AH$72,0)))</f>
      </c>
      <c r="L26" s="197">
        <f>IF(ISERROR(INDEX(AL$8:AL$72,MATCH($I26,$AH$8:$AH$72,0)))=TRUE,"",INDEX(AL$8:AL$72,MATCH($I26,$AH$8:$AH$72,0)))</f>
      </c>
      <c r="M26" s="189">
        <f>IF(F26="","",IF(E26=Y$7,(K26*C26)/(D26*D26)*2*J26*100,(K26*C26)/(D26*D26)*J26*100))</f>
      </c>
      <c r="N26" s="189">
        <f>IF(F26="","",IF(E26=Y$7,(L26*C26)/(D26*D26)*2*J26*100,(L26*C26)/(D26*D26)*J26*100))</f>
      </c>
      <c r="O26" s="137">
        <f>IF(F26="","",ROUND(SQRT((O27*O27)+(P27*P27)),3))</f>
      </c>
      <c r="P26" s="139"/>
      <c r="Q26" s="191">
        <f>IF(F26="","",IF(E26=Y$7,(C26*100)/(D26*O26),(C26*100)/(SQRT(3)*D26*O26)))</f>
      </c>
      <c r="R26" s="182">
        <f>Q26</f>
      </c>
      <c r="S26" s="193">
        <f>MAX(AF26:AF27)</f>
        <v>0</v>
      </c>
      <c r="U26" s="39" t="str">
        <f>'短絡電流計算書（XA地点）'!Y26</f>
        <v>No.20</v>
      </c>
      <c r="V26" s="15"/>
      <c r="W26" s="15"/>
      <c r="X26" s="15"/>
      <c r="Z26" s="185">
        <f>'短絡電流計算書（XA地点）'!I25</f>
      </c>
      <c r="AA26" s="185">
        <f>'短絡電流計算書（XA地点）'!J25</f>
      </c>
      <c r="AB26" s="159">
        <f>'短絡電流計算書（XA地点）'!F25</f>
        <v>0</v>
      </c>
      <c r="AC26" s="187">
        <f>'短絡電流計算書（XA地点）'!A25</f>
        <v>0</v>
      </c>
      <c r="AD26" s="178">
        <f>'短絡電流計算書（XA地点）'!Q26</f>
      </c>
      <c r="AE26" s="178">
        <f>'短絡電流計算書（XA地点）'!S26</f>
      </c>
      <c r="AF26" s="75">
        <f>IF(F26="","",IF(R26&gt;14,18,IF(R26&gt;10,14,IF(R26&gt;7.5,10,IF(R26&gt;5,7.5,IF(R26&gt;2.5,5,IF(R26&gt;0,2.5,"")))))))</f>
      </c>
      <c r="AH26" s="89" t="s">
        <v>162</v>
      </c>
      <c r="AI26" s="90">
        <f t="shared" si="0"/>
      </c>
      <c r="AJ26" s="90">
        <v>8.92</v>
      </c>
      <c r="AK26" s="90">
        <v>8.92</v>
      </c>
      <c r="AL26" s="90">
        <f t="shared" si="1"/>
      </c>
      <c r="AM26" s="90">
        <v>0.137</v>
      </c>
      <c r="AN26" s="90">
        <v>0.165</v>
      </c>
    </row>
    <row r="27" spans="1:40" s="23" customFormat="1" ht="10.5" customHeight="1">
      <c r="A27" s="147"/>
      <c r="B27" s="149"/>
      <c r="C27" s="188"/>
      <c r="D27" s="188"/>
      <c r="E27" s="188"/>
      <c r="F27" s="200"/>
      <c r="G27" s="88">
        <f>IF(F26="","",INDEX('短絡電流計算書（XA地点）'!Q$8:Q$32,MATCH(F26,'短絡電流計算書（XA地点）'!$A$7:$A$32,0)))</f>
      </c>
      <c r="H27" s="88">
        <f>IF(F26="","",INDEX('短絡電流計算書（XA地点）'!S$8:S$32,MATCH(F26,'短絡電流計算書（XA地点）'!$A$7:$A$32,0)))</f>
      </c>
      <c r="I27" s="149"/>
      <c r="J27" s="196"/>
      <c r="K27" s="198"/>
      <c r="L27" s="198"/>
      <c r="M27" s="190"/>
      <c r="N27" s="190"/>
      <c r="O27" s="85">
        <f>IF(F26="","",ROUND((M26+G27),3))</f>
      </c>
      <c r="P27" s="85">
        <f>IF(F26="","",ROUND((N26+H27),3))</f>
      </c>
      <c r="Q27" s="192"/>
      <c r="R27" s="183"/>
      <c r="S27" s="194"/>
      <c r="V27" s="15"/>
      <c r="W27" s="15"/>
      <c r="X27" s="15"/>
      <c r="Z27" s="186"/>
      <c r="AA27" s="186"/>
      <c r="AB27" s="160"/>
      <c r="AC27" s="188"/>
      <c r="AD27" s="179"/>
      <c r="AE27" s="179"/>
      <c r="AF27" s="75">
        <f>IF(F26="","",IF(R26&gt;50,62,IF(R26&gt;42,50,IF(R26&gt;35,42,IF(R26&gt;30,35,IF(R26&gt;25,30,IF(R26&gt;22,25,IF(R26&gt;18,22,""))))))))</f>
      </c>
      <c r="AH27" s="89" t="s">
        <v>163</v>
      </c>
      <c r="AI27" s="90">
        <f t="shared" si="0"/>
      </c>
      <c r="AJ27" s="90">
        <v>5.65</v>
      </c>
      <c r="AK27" s="90">
        <v>5.65</v>
      </c>
      <c r="AL27" s="90">
        <f t="shared" si="1"/>
      </c>
      <c r="AM27" s="90">
        <v>0.106</v>
      </c>
      <c r="AN27" s="90">
        <v>0.127</v>
      </c>
    </row>
    <row r="28" spans="1:40" ht="10.5" customHeight="1">
      <c r="A28" s="146"/>
      <c r="B28" s="148"/>
      <c r="C28" s="187">
        <f>IF(ISERROR(INDEX(Z$8:Z$47,MATCH($F28,$AC$8:$AC$47,0)))=TRUE,"",INDEX(Z$8:Z$47,MATCH($F28,$AC$8:$AC$47,0)))</f>
      </c>
      <c r="D28" s="187">
        <f>IF(ISERROR(INDEX(AA$8:AA$47,MATCH($F28,$AC$8:$AC$47,0)))=TRUE,"",INDEX(AA$8:AA$47,MATCH($F28,$AC$8:$AC$47,0)))</f>
      </c>
      <c r="E28" s="187">
        <f>IF(ISERROR(INDEX(AB$8:AB$47,MATCH($F28,$AC$8:$AC$47,0)))=TRUE,"",INDEX(AB$8:AB$47,MATCH($F28,$AC$8:$AC$47,0)))</f>
        <v>0</v>
      </c>
      <c r="F28" s="199"/>
      <c r="G28" s="180">
        <f>IF(F28="","",INDEX('短絡電流計算書（XA地点）'!Q$7:Q$32,MATCH(F28,'短絡電流計算書（XA地点）'!$A$7:$A$32,0)))</f>
      </c>
      <c r="H28" s="181"/>
      <c r="I28" s="148"/>
      <c r="J28" s="195"/>
      <c r="K28" s="197">
        <f>IF(ISERROR(INDEX(AI$8:AI$72,MATCH($I28,$AH$8:$AH$72,0)))=TRUE,"",INDEX(AI$8:AI$72,MATCH($I28,$AH$8:$AH$72,0)))</f>
      </c>
      <c r="L28" s="197">
        <f>IF(ISERROR(INDEX(AL$8:AL$72,MATCH($I28,$AH$8:$AH$72,0)))=TRUE,"",INDEX(AL$8:AL$72,MATCH($I28,$AH$8:$AH$72,0)))</f>
      </c>
      <c r="M28" s="189">
        <f>IF(F28="","",IF(E28=Y$7,(K28*C28)/(D28*D28)*2*J28*100,(K28*C28)/(D28*D28)*J28*100))</f>
      </c>
      <c r="N28" s="189">
        <f>IF(F28="","",IF(E28=Y$7,(L28*C28)/(D28*D28)*2*J28*100,(L28*C28)/(D28*D28)*J28*100))</f>
      </c>
      <c r="O28" s="137">
        <f>IF(F28="","",ROUND(SQRT((O29*O29)+(P29*P29)),3))</f>
      </c>
      <c r="P28" s="139"/>
      <c r="Q28" s="191">
        <f>IF(F28="","",IF(E28=Y$7,(C28*100)/(D28*O28),(C28*100)/(SQRT(3)*D28*O28)))</f>
      </c>
      <c r="R28" s="182">
        <f>Q28</f>
      </c>
      <c r="S28" s="193">
        <f>MAX(AF28:AF29)</f>
        <v>0</v>
      </c>
      <c r="T28" s="29"/>
      <c r="V28" s="15"/>
      <c r="W28" s="15"/>
      <c r="X28" s="15"/>
      <c r="Y28" s="1"/>
      <c r="Z28" s="185">
        <f>'短絡電流計算書（XA地点）'!I27</f>
      </c>
      <c r="AA28" s="185">
        <f>'短絡電流計算書（XA地点）'!J27</f>
      </c>
      <c r="AB28" s="159">
        <f>'短絡電流計算書（XA地点）'!F27</f>
        <v>0</v>
      </c>
      <c r="AC28" s="187">
        <f>'短絡電流計算書（XA地点）'!A27</f>
        <v>0</v>
      </c>
      <c r="AD28" s="178">
        <f>'短絡電流計算書（XA地点）'!Q28</f>
      </c>
      <c r="AE28" s="178">
        <f>'短絡電流計算書（XA地点）'!S28</f>
      </c>
      <c r="AF28" s="75">
        <f>IF(F28="","",IF(R28&gt;14,18,IF(R28&gt;10,14,IF(R28&gt;7.5,10,IF(R28&gt;5,7.5,IF(R28&gt;2.5,5,IF(R28&gt;0,2.5,"")))))))</f>
      </c>
      <c r="AH28" s="89" t="s">
        <v>164</v>
      </c>
      <c r="AI28" s="90">
        <f t="shared" si="0"/>
      </c>
      <c r="AJ28" s="90">
        <v>5.65</v>
      </c>
      <c r="AK28" s="90">
        <v>5.65</v>
      </c>
      <c r="AL28" s="90">
        <f t="shared" si="1"/>
      </c>
      <c r="AM28" s="90">
        <v>0.12</v>
      </c>
      <c r="AN28" s="90">
        <v>0.144</v>
      </c>
    </row>
    <row r="29" spans="1:40" ht="10.5" customHeight="1">
      <c r="A29" s="147"/>
      <c r="B29" s="149"/>
      <c r="C29" s="188"/>
      <c r="D29" s="188"/>
      <c r="E29" s="188"/>
      <c r="F29" s="200"/>
      <c r="G29" s="88">
        <f>IF(F28="","",INDEX('短絡電流計算書（XA地点）'!Q$8:Q$32,MATCH(F28,'短絡電流計算書（XA地点）'!$A$7:$A$32,0)))</f>
      </c>
      <c r="H29" s="88">
        <f>IF(F28="","",INDEX('短絡電流計算書（XA地点）'!S$8:S$32,MATCH(F28,'短絡電流計算書（XA地点）'!$A$7:$A$32,0)))</f>
      </c>
      <c r="I29" s="149"/>
      <c r="J29" s="196"/>
      <c r="K29" s="198"/>
      <c r="L29" s="198"/>
      <c r="M29" s="190"/>
      <c r="N29" s="190"/>
      <c r="O29" s="85">
        <f>IF(F28="","",ROUND((M28+G29),3))</f>
      </c>
      <c r="P29" s="85">
        <f>IF(F28="","",ROUND((N28+H29),3))</f>
      </c>
      <c r="Q29" s="192"/>
      <c r="R29" s="183"/>
      <c r="S29" s="194"/>
      <c r="T29" s="29"/>
      <c r="V29" s="15"/>
      <c r="W29" s="15"/>
      <c r="X29" s="15"/>
      <c r="Y29" s="1"/>
      <c r="Z29" s="186"/>
      <c r="AA29" s="186"/>
      <c r="AB29" s="160"/>
      <c r="AC29" s="188"/>
      <c r="AD29" s="179"/>
      <c r="AE29" s="179"/>
      <c r="AF29" s="75">
        <f>IF(F28="","",IF(R28&gt;50,62,IF(R28&gt;42,50,IF(R28&gt;35,42,IF(R28&gt;30,35,IF(R28&gt;25,30,IF(R28&gt;22,25,IF(R28&gt;18,22,""))))))))</f>
      </c>
      <c r="AH29" s="89" t="s">
        <v>113</v>
      </c>
      <c r="AI29" s="90">
        <f>IF(ISERROR(INDEX($AJ29:$AK29,MATCH($E$3,$AJ$7:$AK$7,0)))=TRUE,"",INDEX($AJ29:$AK29,MATCH($E$3,$AJ$7:$AK$7,0)))</f>
      </c>
      <c r="AJ29" s="90">
        <v>9.42</v>
      </c>
      <c r="AK29" s="90">
        <v>9.42</v>
      </c>
      <c r="AL29" s="90">
        <f>IF(ISERROR(INDEX($AM29:$AN29,MATCH($E$3,$AM$7:$AN$7,0)))=TRUE,"",INDEX($AM29:$AN29,MATCH($E$3,$AM$7:$AN$7,0)))</f>
      </c>
      <c r="AM29" s="90">
        <v>0.0992</v>
      </c>
      <c r="AN29" s="90">
        <v>0.119</v>
      </c>
    </row>
    <row r="30" spans="1:40" ht="10.5" customHeight="1">
      <c r="A30" s="146"/>
      <c r="B30" s="148"/>
      <c r="C30" s="187">
        <f>IF(ISERROR(INDEX(Z$8:Z$47,MATCH($F30,$AC$8:$AC$47,0)))=TRUE,"",INDEX(Z$8:Z$47,MATCH($F30,$AC$8:$AC$47,0)))</f>
      </c>
      <c r="D30" s="187">
        <f>IF(ISERROR(INDEX(AA$8:AA$47,MATCH($F30,$AC$8:$AC$47,0)))=TRUE,"",INDEX(AA$8:AA$47,MATCH($F30,$AC$8:$AC$47,0)))</f>
      </c>
      <c r="E30" s="187">
        <f>IF(ISERROR(INDEX(AB$8:AB$47,MATCH($F30,$AC$8:$AC$47,0)))=TRUE,"",INDEX(AB$8:AB$47,MATCH($F30,$AC$8:$AC$47,0)))</f>
        <v>0</v>
      </c>
      <c r="F30" s="199"/>
      <c r="G30" s="180">
        <f>IF(F30="","",INDEX('短絡電流計算書（XA地点）'!Q$7:Q$32,MATCH(F30,'短絡電流計算書（XA地点）'!$A$7:$A$32,0)))</f>
      </c>
      <c r="H30" s="181"/>
      <c r="I30" s="148"/>
      <c r="J30" s="195"/>
      <c r="K30" s="197">
        <f>IF(ISERROR(INDEX(AI$8:AI$72,MATCH($I30,$AH$8:$AH$72,0)))=TRUE,"",INDEX(AI$8:AI$72,MATCH($I30,$AH$8:$AH$72,0)))</f>
      </c>
      <c r="L30" s="197">
        <f>IF(ISERROR(INDEX(AL$8:AL$72,MATCH($I30,$AH$8:$AH$72,0)))=TRUE,"",INDEX(AL$8:AL$72,MATCH($I30,$AH$8:$AH$72,0)))</f>
      </c>
      <c r="M30" s="189">
        <f>IF(F30="","",IF(E30=Y$7,(K30*C30)/(D30*D30)*2*J30*100,(K30*C30)/(D30*D30)*J30*100))</f>
      </c>
      <c r="N30" s="189">
        <f>IF(F30="","",IF(E30=Y$7,(L30*C30)/(D30*D30)*2*J30*100,(L30*C30)/(D30*D30)*J30*100))</f>
      </c>
      <c r="O30" s="137">
        <f>IF(F30="","",ROUND(SQRT((O31*O31)+(P31*P31)),3))</f>
      </c>
      <c r="P30" s="139"/>
      <c r="Q30" s="191">
        <f>IF(F30="","",IF(E30=Y$7,(C30*100)/(D30*O30),(C30*100)/(SQRT(3)*D30*O30)))</f>
      </c>
      <c r="R30" s="182">
        <f>Q30</f>
      </c>
      <c r="S30" s="193">
        <f>MAX(AF30:AF31)</f>
        <v>0</v>
      </c>
      <c r="T30" s="29"/>
      <c r="V30" s="15"/>
      <c r="W30" s="15"/>
      <c r="X30" s="15"/>
      <c r="Y30" s="1"/>
      <c r="Z30" s="185">
        <f>'短絡電流計算書（XA地点）'!I29</f>
      </c>
      <c r="AA30" s="185">
        <f>'短絡電流計算書（XA地点）'!J29</f>
      </c>
      <c r="AB30" s="159">
        <f>'短絡電流計算書（XA地点）'!F29</f>
        <v>0</v>
      </c>
      <c r="AC30" s="187">
        <f>'短絡電流計算書（XA地点）'!A29</f>
        <v>0</v>
      </c>
      <c r="AD30" s="178">
        <f>'短絡電流計算書（XA地点）'!Q30</f>
      </c>
      <c r="AE30" s="178">
        <f>'短絡電流計算書（XA地点）'!S30</f>
      </c>
      <c r="AF30" s="75">
        <f>IF(F30="","",IF(R30&gt;14,18,IF(R30&gt;10,14,IF(R30&gt;7.5,10,IF(R30&gt;5,7.5,IF(R30&gt;2.5,5,IF(R30&gt;0,2.5,"")))))))</f>
      </c>
      <c r="AH30" s="89" t="s">
        <v>114</v>
      </c>
      <c r="AI30" s="90">
        <f aca="true" t="shared" si="2" ref="AI30:AI70">IF(ISERROR(INDEX($AJ30:$AK30,MATCH($E$3,$AJ$7:$AK$7,0)))=TRUE,"",INDEX($AJ30:$AK30,MATCH($E$3,$AJ$7:$AK$7,0)))</f>
      </c>
      <c r="AJ30" s="90">
        <v>5.3</v>
      </c>
      <c r="AK30" s="90">
        <v>5.3</v>
      </c>
      <c r="AL30" s="90">
        <f aca="true" t="shared" si="3" ref="AL30:AL71">IF(ISERROR(INDEX($AM30:$AN30,MATCH($E$3,$AM$7:$AN$7,0)))=TRUE,"",INDEX($AM30:$AN30,MATCH($E$3,$AM$7:$AN$7,0)))</f>
      </c>
      <c r="AM30" s="90">
        <v>0.0914</v>
      </c>
      <c r="AN30" s="90">
        <v>0.11</v>
      </c>
    </row>
    <row r="31" spans="1:40" ht="10.5" customHeight="1">
      <c r="A31" s="147"/>
      <c r="B31" s="149"/>
      <c r="C31" s="188"/>
      <c r="D31" s="188"/>
      <c r="E31" s="188"/>
      <c r="F31" s="200"/>
      <c r="G31" s="88">
        <f>IF(F30="","",INDEX('短絡電流計算書（XA地点）'!Q$8:Q$32,MATCH(F30,'短絡電流計算書（XA地点）'!$A$7:$A$32,0)))</f>
      </c>
      <c r="H31" s="88">
        <f>IF(F30="","",INDEX('短絡電流計算書（XA地点）'!S$8:S$32,MATCH(F30,'短絡電流計算書（XA地点）'!$A$7:$A$32,0)))</f>
      </c>
      <c r="I31" s="149"/>
      <c r="J31" s="196"/>
      <c r="K31" s="198"/>
      <c r="L31" s="198"/>
      <c r="M31" s="190"/>
      <c r="N31" s="190"/>
      <c r="O31" s="85">
        <f>IF(F30="","",ROUND((M30+G31),3))</f>
      </c>
      <c r="P31" s="85">
        <f>IF(F30="","",ROUND((N30+H31),3))</f>
      </c>
      <c r="Q31" s="192"/>
      <c r="R31" s="183"/>
      <c r="S31" s="194"/>
      <c r="T31" s="1"/>
      <c r="V31" s="15"/>
      <c r="W31" s="15"/>
      <c r="X31" s="15"/>
      <c r="Y31" s="86"/>
      <c r="Z31" s="186"/>
      <c r="AA31" s="186"/>
      <c r="AB31" s="160"/>
      <c r="AC31" s="188"/>
      <c r="AD31" s="179"/>
      <c r="AE31" s="179"/>
      <c r="AF31" s="75">
        <f>IF(F30="","",IF(R30&gt;50,62,IF(R30&gt;42,50,IF(R30&gt;35,42,IF(R30&gt;30,35,IF(R30&gt;25,30,IF(R30&gt;22,25,IF(R30&gt;18,22,""))))))))</f>
      </c>
      <c r="AH31" s="89" t="s">
        <v>115</v>
      </c>
      <c r="AI31" s="90">
        <f t="shared" si="2"/>
      </c>
      <c r="AJ31" s="90">
        <v>3.4</v>
      </c>
      <c r="AK31" s="90">
        <v>3.4</v>
      </c>
      <c r="AL31" s="90">
        <f t="shared" si="3"/>
      </c>
      <c r="AM31" s="90">
        <v>0.0914</v>
      </c>
      <c r="AN31" s="90">
        <v>0.11</v>
      </c>
    </row>
    <row r="32" spans="1:40" ht="10.5" customHeight="1">
      <c r="A32" s="146"/>
      <c r="B32" s="148"/>
      <c r="C32" s="187">
        <f>IF(ISERROR(INDEX(Z$8:Z$47,MATCH($F32,$AC$8:$AC$47,0)))=TRUE,"",INDEX(Z$8:Z$47,MATCH($F32,$AC$8:$AC$47,0)))</f>
      </c>
      <c r="D32" s="187">
        <f>IF(ISERROR(INDEX(AA$8:AA$47,MATCH($F32,$AC$8:$AC$47,0)))=TRUE,"",INDEX(AA$8:AA$47,MATCH($F32,$AC$8:$AC$47,0)))</f>
      </c>
      <c r="E32" s="187">
        <f>IF(ISERROR(INDEX(AB$8:AB$47,MATCH($F32,$AC$8:$AC$47,0)))=TRUE,"",INDEX(AB$8:AB$47,MATCH($F32,$AC$8:$AC$47,0)))</f>
        <v>0</v>
      </c>
      <c r="F32" s="199"/>
      <c r="G32" s="180">
        <f>IF(F32="","",INDEX('短絡電流計算書（XA地点）'!Q$7:Q$32,MATCH(F32,'短絡電流計算書（XA地点）'!$A$7:$A$32,0)))</f>
      </c>
      <c r="H32" s="181"/>
      <c r="I32" s="148"/>
      <c r="J32" s="195"/>
      <c r="K32" s="197">
        <f>IF(ISERROR(INDEX(AI$8:AI$72,MATCH($I32,$AH$8:$AH$72,0)))=TRUE,"",INDEX(AI$8:AI$72,MATCH($I32,$AH$8:$AH$72,0)))</f>
      </c>
      <c r="L32" s="197">
        <f>IF(ISERROR(INDEX(AL$8:AL$72,MATCH($I32,$AH$8:$AH$72,0)))=TRUE,"",INDEX(AL$8:AL$72,MATCH($I32,$AH$8:$AH$72,0)))</f>
      </c>
      <c r="M32" s="189">
        <f>IF(F32="","",IF(E32=Y$7,(K32*C32)/(D32*D32)*2*J32*100,(K32*C32)/(D32*D32)*J32*100))</f>
      </c>
      <c r="N32" s="189">
        <f>IF(F32="","",IF(E32=Y$7,(L32*C32)/(D32*D32)*2*J32*100,(L32*C32)/(D32*D32)*J32*100))</f>
      </c>
      <c r="O32" s="137">
        <f>IF(F32="","",ROUND(SQRT((O33*O33)+(P33*P33)),3))</f>
      </c>
      <c r="P32" s="139"/>
      <c r="Q32" s="191">
        <f>IF(F32="","",IF(E32=Y$7,(C32*100)/(D32*O32),(C32*100)/(SQRT(3)*D32*O32)))</f>
      </c>
      <c r="R32" s="182">
        <f>Q32</f>
      </c>
      <c r="S32" s="193">
        <f>MAX(AF32:AF33)</f>
        <v>0</v>
      </c>
      <c r="T32" s="1"/>
      <c r="V32" s="15"/>
      <c r="W32" s="15"/>
      <c r="X32" s="15"/>
      <c r="Y32" s="86"/>
      <c r="Z32" s="185">
        <f>'短絡電流計算書（XA地点）'!I31</f>
      </c>
      <c r="AA32" s="185">
        <f>'短絡電流計算書（XA地点）'!J31</f>
      </c>
      <c r="AB32" s="159">
        <f>'短絡電流計算書（XA地点）'!F31</f>
        <v>0</v>
      </c>
      <c r="AC32" s="187">
        <f>'短絡電流計算書（XA地点）'!A31</f>
        <v>0</v>
      </c>
      <c r="AD32" s="178">
        <f>'短絡電流計算書（XA地点）'!Q32</f>
      </c>
      <c r="AE32" s="178">
        <f>'短絡電流計算書（XA地点）'!S32</f>
      </c>
      <c r="AF32" s="75">
        <f>IF(F32="","",IF(R32&gt;14,18,IF(R32&gt;10,14,IF(R32&gt;7.5,10,IF(R32&gt;5,7.5,IF(R32&gt;2.5,5,IF(R32&gt;0,2.5,"")))))))</f>
      </c>
      <c r="AH32" s="89" t="s">
        <v>116</v>
      </c>
      <c r="AI32" s="90">
        <f t="shared" si="2"/>
      </c>
      <c r="AJ32" s="90">
        <v>2.36</v>
      </c>
      <c r="AK32" s="90">
        <v>2.36</v>
      </c>
      <c r="AL32" s="90">
        <f t="shared" si="3"/>
      </c>
      <c r="AM32" s="90">
        <v>0.087</v>
      </c>
      <c r="AN32" s="90">
        <v>0.104</v>
      </c>
    </row>
    <row r="33" spans="1:40" ht="10.5" customHeight="1">
      <c r="A33" s="147"/>
      <c r="B33" s="149"/>
      <c r="C33" s="188"/>
      <c r="D33" s="188"/>
      <c r="E33" s="188"/>
      <c r="F33" s="200"/>
      <c r="G33" s="88">
        <f>IF(F32="","",INDEX('短絡電流計算書（XA地点）'!Q$8:Q$32,MATCH(F32,'短絡電流計算書（XA地点）'!$A$7:$A$32,0)))</f>
      </c>
      <c r="H33" s="88">
        <f>IF(F32="","",INDEX('短絡電流計算書（XA地点）'!S$8:S$32,MATCH(F32,'短絡電流計算書（XA地点）'!$A$7:$A$32,0)))</f>
      </c>
      <c r="I33" s="149"/>
      <c r="J33" s="196"/>
      <c r="K33" s="198"/>
      <c r="L33" s="198"/>
      <c r="M33" s="190"/>
      <c r="N33" s="190"/>
      <c r="O33" s="85">
        <f>IF(F32="","",ROUND((M32+G33),3))</f>
      </c>
      <c r="P33" s="85">
        <f>IF(F32="","",ROUND((N32+H33),3))</f>
      </c>
      <c r="Q33" s="192"/>
      <c r="R33" s="183"/>
      <c r="S33" s="194"/>
      <c r="V33" s="23"/>
      <c r="W33" s="23"/>
      <c r="X33" s="23"/>
      <c r="Y33" s="86"/>
      <c r="Z33" s="186"/>
      <c r="AA33" s="186"/>
      <c r="AB33" s="160"/>
      <c r="AC33" s="188"/>
      <c r="AD33" s="179"/>
      <c r="AE33" s="179"/>
      <c r="AF33" s="75">
        <f>IF(F32="","",IF(R32&gt;50,62,IF(R32&gt;42,50,IF(R32&gt;35,42,IF(R32&gt;30,35,IF(R32&gt;25,30,IF(R32&gt;22,25,IF(R32&gt;18,22,""))))))))</f>
      </c>
      <c r="AH33" s="89" t="s">
        <v>117</v>
      </c>
      <c r="AI33" s="90">
        <f t="shared" si="2"/>
      </c>
      <c r="AJ33" s="90">
        <v>1.34</v>
      </c>
      <c r="AK33" s="90">
        <v>1.34</v>
      </c>
      <c r="AL33" s="90">
        <f t="shared" si="3"/>
      </c>
      <c r="AM33" s="90">
        <v>0.0828</v>
      </c>
      <c r="AN33" s="90">
        <v>0.0994</v>
      </c>
    </row>
    <row r="34" spans="1:40" ht="10.5" customHeight="1">
      <c r="A34" s="146"/>
      <c r="B34" s="148"/>
      <c r="C34" s="187">
        <f>IF(ISERROR(INDEX(Z$8:Z$47,MATCH($F34,$AC$8:$AC$47,0)))=TRUE,"",INDEX(Z$8:Z$47,MATCH($F34,$AC$8:$AC$47,0)))</f>
      </c>
      <c r="D34" s="187">
        <f>IF(ISERROR(INDEX(AA$8:AA$47,MATCH($F34,$AC$8:$AC$47,0)))=TRUE,"",INDEX(AA$8:AA$47,MATCH($F34,$AC$8:$AC$47,0)))</f>
      </c>
      <c r="E34" s="187">
        <f>IF(ISERROR(INDEX(AB$8:AB$47,MATCH($F34,$AC$8:$AC$47,0)))=TRUE,"",INDEX(AB$8:AB$47,MATCH($F34,$AC$8:$AC$47,0)))</f>
        <v>0</v>
      </c>
      <c r="F34" s="199"/>
      <c r="G34" s="180">
        <f>IF(F34="","",INDEX('短絡電流計算書（XA地点）'!Q$7:Q$32,MATCH(F34,'短絡電流計算書（XA地点）'!$A$7:$A$32,0)))</f>
      </c>
      <c r="H34" s="181"/>
      <c r="I34" s="148"/>
      <c r="J34" s="195"/>
      <c r="K34" s="197">
        <f>IF(ISERROR(INDEX(AI$8:AI$72,MATCH($I34,$AH$8:$AH$72,0)))=TRUE,"",INDEX(AI$8:AI$72,MATCH($I34,$AH$8:$AH$72,0)))</f>
      </c>
      <c r="L34" s="197">
        <f>IF(ISERROR(INDEX(AL$8:AL$72,MATCH($I34,$AH$8:$AH$72,0)))=TRUE,"",INDEX(AL$8:AL$72,MATCH($I34,$AH$8:$AH$72,0)))</f>
      </c>
      <c r="M34" s="189">
        <f>IF(F34="","",IF(E34=Y$7,(K34*C34)/(D34*D34)*2*J34*100,(K34*C34)/(D34*D34)*J34*100))</f>
      </c>
      <c r="N34" s="189">
        <f>IF(F34="","",IF(E34=Y$7,(L34*C34)/(D34*D34)*2*J34*100,(L34*C34)/(D34*D34)*J34*100))</f>
      </c>
      <c r="O34" s="137">
        <f>IF(F34="","",ROUND(SQRT((O35*O35)+(P35*P35)),3))</f>
      </c>
      <c r="P34" s="139"/>
      <c r="Q34" s="191">
        <f>IF(F34="","",IF(E34=Y$7,(C34*100)/(D34*O34),(C34*100)/(SQRT(3)*D34*O34)))</f>
      </c>
      <c r="R34" s="182">
        <f>Q34</f>
      </c>
      <c r="S34" s="193">
        <f>MAX(AF34:AF35)</f>
        <v>0</v>
      </c>
      <c r="V34" s="23"/>
      <c r="W34" s="23"/>
      <c r="X34" s="23"/>
      <c r="Y34" s="86"/>
      <c r="Z34" s="185">
        <f>'短絡電流計算書（XA地点）'!I33</f>
      </c>
      <c r="AA34" s="185">
        <f>'短絡電流計算書（XA地点）'!J33</f>
      </c>
      <c r="AB34" s="159">
        <f>'短絡電流計算書（XA地点）'!F33</f>
        <v>0</v>
      </c>
      <c r="AC34" s="187">
        <f>'短絡電流計算書（XA地点）'!A33</f>
        <v>0</v>
      </c>
      <c r="AD34" s="178">
        <f>'短絡電流計算書（XA地点）'!Q34</f>
      </c>
      <c r="AE34" s="178">
        <f>'短絡電流計算書（XA地点）'!S34</f>
      </c>
      <c r="AF34" s="75">
        <f>IF(F34="","",IF(R34&gt;14,18,IF(R34&gt;10,14,IF(R34&gt;7.5,10,IF(R34&gt;5,7.5,IF(R34&gt;2.5,5,IF(R34&gt;0,2.5,"")))))))</f>
      </c>
      <c r="AH34" s="89" t="s">
        <v>118</v>
      </c>
      <c r="AI34" s="90">
        <f t="shared" si="2"/>
      </c>
      <c r="AJ34" s="90">
        <v>0.849</v>
      </c>
      <c r="AK34" s="90">
        <v>0.849</v>
      </c>
      <c r="AL34" s="90">
        <f t="shared" si="3"/>
      </c>
      <c r="AM34" s="90">
        <v>0.082</v>
      </c>
      <c r="AN34" s="90">
        <v>0.0984</v>
      </c>
    </row>
    <row r="35" spans="1:40" ht="10.5" customHeight="1">
      <c r="A35" s="147"/>
      <c r="B35" s="149"/>
      <c r="C35" s="188"/>
      <c r="D35" s="188"/>
      <c r="E35" s="188"/>
      <c r="F35" s="200"/>
      <c r="G35" s="88">
        <f>IF(F34="","",INDEX('短絡電流計算書（XA地点）'!Q$8:Q$32,MATCH(F34,'短絡電流計算書（XA地点）'!$A$7:$A$32,0)))</f>
      </c>
      <c r="H35" s="88">
        <f>IF(F34="","",INDEX('短絡電流計算書（XA地点）'!S$8:S$32,MATCH(F34,'短絡電流計算書（XA地点）'!$A$7:$A$32,0)))</f>
      </c>
      <c r="I35" s="149"/>
      <c r="J35" s="196"/>
      <c r="K35" s="198"/>
      <c r="L35" s="198"/>
      <c r="M35" s="190"/>
      <c r="N35" s="190"/>
      <c r="O35" s="85">
        <f>IF(F34="","",ROUND((M34+G35),3))</f>
      </c>
      <c r="P35" s="85">
        <f>IF(F34="","",ROUND((N34+H35),3))</f>
      </c>
      <c r="Q35" s="192"/>
      <c r="R35" s="183"/>
      <c r="S35" s="194"/>
      <c r="V35" s="23"/>
      <c r="W35" s="23"/>
      <c r="X35" s="23"/>
      <c r="Y35" s="86"/>
      <c r="Z35" s="186"/>
      <c r="AA35" s="186"/>
      <c r="AB35" s="160"/>
      <c r="AC35" s="188"/>
      <c r="AD35" s="179"/>
      <c r="AE35" s="179"/>
      <c r="AF35" s="75">
        <f>IF(F34="","",IF(R34&gt;50,62,IF(R34&gt;42,50,IF(R34&gt;35,42,IF(R34&gt;30,35,IF(R34&gt;25,30,IF(R34&gt;22,25,IF(R34&gt;18,22,""))))))))</f>
      </c>
      <c r="AH35" s="89" t="s">
        <v>119</v>
      </c>
      <c r="AI35" s="90">
        <f t="shared" si="2"/>
      </c>
      <c r="AJ35" s="90">
        <v>0.491</v>
      </c>
      <c r="AK35" s="90">
        <v>0.491</v>
      </c>
      <c r="AL35" s="90">
        <f t="shared" si="3"/>
      </c>
      <c r="AM35" s="90">
        <v>0.0771</v>
      </c>
      <c r="AN35" s="90">
        <v>0.0925</v>
      </c>
    </row>
    <row r="36" spans="1:40" ht="10.5" customHeight="1">
      <c r="A36" s="146"/>
      <c r="B36" s="148"/>
      <c r="C36" s="187">
        <f>IF(ISERROR(INDEX(Z$8:Z$47,MATCH($F36,$AC$8:$AC$47,0)))=TRUE,"",INDEX(Z$8:Z$47,MATCH($F36,$AC$8:$AC$47,0)))</f>
      </c>
      <c r="D36" s="187">
        <f>IF(ISERROR(INDEX(AA$8:AA$47,MATCH($F36,$AC$8:$AC$47,0)))=TRUE,"",INDEX(AA$8:AA$47,MATCH($F36,$AC$8:$AC$47,0)))</f>
      </c>
      <c r="E36" s="187">
        <f>IF(ISERROR(INDEX(AB$8:AB$47,MATCH($F36,$AC$8:$AC$47,0)))=TRUE,"",INDEX(AB$8:AB$47,MATCH($F36,$AC$8:$AC$47,0)))</f>
        <v>0</v>
      </c>
      <c r="F36" s="199"/>
      <c r="G36" s="180">
        <f>IF(F36="","",INDEX('短絡電流計算書（XA地点）'!Q$7:Q$32,MATCH(F36,'短絡電流計算書（XA地点）'!$A$7:$A$32,0)))</f>
      </c>
      <c r="H36" s="181"/>
      <c r="I36" s="148"/>
      <c r="J36" s="195"/>
      <c r="K36" s="197">
        <f>IF(ISERROR(INDEX(AI$8:AI$72,MATCH($I36,$AH$8:$AH$72,0)))=TRUE,"",INDEX(AI$8:AI$72,MATCH($I36,$AH$8:$AH$72,0)))</f>
      </c>
      <c r="L36" s="197">
        <f>IF(ISERROR(INDEX(AL$8:AL$72,MATCH($I36,$AH$8:$AH$72,0)))=TRUE,"",INDEX(AL$8:AL$72,MATCH($I36,$AH$8:$AH$72,0)))</f>
      </c>
      <c r="M36" s="189">
        <f>IF(F36="","",IF(E36=Y$7,(K36*C36)/(D36*D36)*2*J36*100,(K36*C36)/(D36*D36)*J36*100))</f>
      </c>
      <c r="N36" s="189">
        <f>IF(F36="","",IF(E36=Y$7,(L36*C36)/(D36*D36)*2*J36*100,(L36*C36)/(D36*D36)*J36*100))</f>
      </c>
      <c r="O36" s="137">
        <f>IF(F36="","",ROUND(SQRT((O37*O37)+(P37*P37)),3))</f>
      </c>
      <c r="P36" s="139"/>
      <c r="Q36" s="191">
        <f>IF(F36="","",IF(E36=Y$7,(C36*100)/(D36*O36),(C36*100)/(SQRT(3)*D36*O36)))</f>
      </c>
      <c r="R36" s="182">
        <f>Q36</f>
      </c>
      <c r="S36" s="193">
        <f>MAX(AF36:AF37)</f>
        <v>0</v>
      </c>
      <c r="V36" s="23"/>
      <c r="W36" s="23"/>
      <c r="X36" s="23"/>
      <c r="Y36" s="86"/>
      <c r="Z36" s="185">
        <f>'短絡電流計算書（XA地点）'!I35</f>
      </c>
      <c r="AA36" s="185">
        <f>'短絡電流計算書（XA地点）'!J35</f>
      </c>
      <c r="AB36" s="159">
        <f>'短絡電流計算書（XA地点）'!F35</f>
        <v>0</v>
      </c>
      <c r="AC36" s="187">
        <f>'短絡電流計算書（XA地点）'!A35</f>
        <v>0</v>
      </c>
      <c r="AD36" s="178">
        <f>'短絡電流計算書（XA地点）'!Q36</f>
      </c>
      <c r="AE36" s="178">
        <f>'短絡電流計算書（XA地点）'!S36</f>
      </c>
      <c r="AF36" s="75">
        <f>IF(F36="","",IF(R36&gt;14,18,IF(R36&gt;10,14,IF(R36&gt;7.5,10,IF(R36&gt;5,7.5,IF(R36&gt;2.5,5,IF(R36&gt;0,2.5,"")))))))</f>
      </c>
      <c r="AH36" s="89" t="s">
        <v>120</v>
      </c>
      <c r="AI36" s="90">
        <f t="shared" si="2"/>
      </c>
      <c r="AJ36" s="90">
        <v>0.311</v>
      </c>
      <c r="AK36" s="90">
        <v>0.311</v>
      </c>
      <c r="AL36" s="90">
        <f t="shared" si="3"/>
      </c>
      <c r="AM36" s="90">
        <v>0.0768</v>
      </c>
      <c r="AN36" s="90">
        <v>0.0922</v>
      </c>
    </row>
    <row r="37" spans="1:40" ht="10.5" customHeight="1">
      <c r="A37" s="147"/>
      <c r="B37" s="149"/>
      <c r="C37" s="188"/>
      <c r="D37" s="188"/>
      <c r="E37" s="188"/>
      <c r="F37" s="200"/>
      <c r="G37" s="88">
        <f>IF(F36="","",INDEX('短絡電流計算書（XA地点）'!Q$8:Q$32,MATCH(F36,'短絡電流計算書（XA地点）'!$A$7:$A$32,0)))</f>
      </c>
      <c r="H37" s="88">
        <f>IF(F36="","",INDEX('短絡電流計算書（XA地点）'!S$8:S$32,MATCH(F36,'短絡電流計算書（XA地点）'!$A$7:$A$32,0)))</f>
      </c>
      <c r="I37" s="149"/>
      <c r="J37" s="196"/>
      <c r="K37" s="198"/>
      <c r="L37" s="198"/>
      <c r="M37" s="190"/>
      <c r="N37" s="190"/>
      <c r="O37" s="85">
        <f>IF(F36="","",ROUND((M36+G37),3))</f>
      </c>
      <c r="P37" s="85">
        <f>IF(F36="","",ROUND((N36+H37),3))</f>
      </c>
      <c r="Q37" s="192"/>
      <c r="R37" s="183"/>
      <c r="S37" s="194"/>
      <c r="V37" s="23"/>
      <c r="W37" s="23"/>
      <c r="X37" s="23"/>
      <c r="Y37" s="86"/>
      <c r="Z37" s="186"/>
      <c r="AA37" s="186"/>
      <c r="AB37" s="160"/>
      <c r="AC37" s="188"/>
      <c r="AD37" s="179"/>
      <c r="AE37" s="179"/>
      <c r="AF37" s="75">
        <f>IF(F36="","",IF(R36&gt;50,62,IF(R36&gt;42,50,IF(R36&gt;35,42,IF(R36&gt;30,35,IF(R36&gt;25,30,IF(R36&gt;22,25,IF(R36&gt;18,22,""))))))))</f>
      </c>
      <c r="AH37" s="89" t="s">
        <v>121</v>
      </c>
      <c r="AI37" s="90">
        <f t="shared" si="2"/>
      </c>
      <c r="AJ37" s="90">
        <v>0.187</v>
      </c>
      <c r="AK37" s="90">
        <v>0.187</v>
      </c>
      <c r="AL37" s="90">
        <f t="shared" si="3"/>
      </c>
      <c r="AM37" s="90">
        <v>0.0773</v>
      </c>
      <c r="AN37" s="90">
        <v>0.0928</v>
      </c>
    </row>
    <row r="38" spans="1:40" ht="10.5" customHeight="1">
      <c r="A38" s="146"/>
      <c r="B38" s="148"/>
      <c r="C38" s="187">
        <f>IF(ISERROR(INDEX(Z$8:Z$47,MATCH($F38,$AC$8:$AC$47,0)))=TRUE,"",INDEX(Z$8:Z$47,MATCH($F38,$AC$8:$AC$47,0)))</f>
      </c>
      <c r="D38" s="187">
        <f>IF(ISERROR(INDEX(AA$8:AA$47,MATCH($F38,$AC$8:$AC$47,0)))=TRUE,"",INDEX(AA$8:AA$47,MATCH($F38,$AC$8:$AC$47,0)))</f>
      </c>
      <c r="E38" s="187">
        <f>IF(ISERROR(INDEX(AB$8:AB$47,MATCH($F38,$AC$8:$AC$47,0)))=TRUE,"",INDEX(AB$8:AB$47,MATCH($F38,$AC$8:$AC$47,0)))</f>
        <v>0</v>
      </c>
      <c r="F38" s="199"/>
      <c r="G38" s="180">
        <f>IF(F38="","",INDEX('短絡電流計算書（XA地点）'!Q$7:Q$32,MATCH(F38,'短絡電流計算書（XA地点）'!$A$7:$A$32,0)))</f>
      </c>
      <c r="H38" s="181"/>
      <c r="I38" s="148"/>
      <c r="J38" s="195"/>
      <c r="K38" s="197">
        <f>IF(ISERROR(INDEX(AI$8:AI$72,MATCH($I38,$AH$8:$AH$72,0)))=TRUE,"",INDEX(AI$8:AI$72,MATCH($I38,$AH$8:$AH$72,0)))</f>
      </c>
      <c r="L38" s="197">
        <f>IF(ISERROR(INDEX(AL$8:AL$72,MATCH($I38,$AH$8:$AH$72,0)))=TRUE,"",INDEX(AL$8:AL$72,MATCH($I38,$AH$8:$AH$72,0)))</f>
      </c>
      <c r="M38" s="189">
        <f>IF(F38="","",IF(E38=Y$7,(K38*C38)/(D38*D38)*2*J38*100,(K38*C38)/(D38*D38)*J38*100))</f>
      </c>
      <c r="N38" s="189">
        <f>IF(F38="","",IF(E38=Y$7,(L38*C38)/(D38*D38)*2*J38*100,(L38*C38)/(D38*D38)*J38*100))</f>
      </c>
      <c r="O38" s="137">
        <f>IF(F38="","",ROUND(SQRT((O39*O39)+(P39*P39)),3))</f>
      </c>
      <c r="P38" s="139"/>
      <c r="Q38" s="191">
        <f>IF(F38="","",IF(E38=Y$7,(C38*100)/(D38*O38),(C38*100)/(SQRT(3)*D38*O38)))</f>
      </c>
      <c r="R38" s="182">
        <f>Q38</f>
      </c>
      <c r="S38" s="193">
        <f>MAX(AF38:AF39)</f>
        <v>0</v>
      </c>
      <c r="V38" s="24"/>
      <c r="W38" s="24"/>
      <c r="X38" s="24"/>
      <c r="Z38" s="185">
        <f>'短絡電流計算書（XA地点）'!I37</f>
      </c>
      <c r="AA38" s="185">
        <f>'短絡電流計算書（XA地点）'!J37</f>
      </c>
      <c r="AB38" s="159">
        <f>'短絡電流計算書（XA地点）'!F37</f>
        <v>0</v>
      </c>
      <c r="AC38" s="187">
        <f>'短絡電流計算書（XA地点）'!A37</f>
        <v>0</v>
      </c>
      <c r="AD38" s="178">
        <f>'短絡電流計算書（XA地点）'!Q38</f>
      </c>
      <c r="AE38" s="178">
        <f>'短絡電流計算書（XA地点）'!S38</f>
      </c>
      <c r="AF38" s="75">
        <f>IF(F38="","",IF(R38&gt;14,18,IF(R38&gt;10,14,IF(R38&gt;7.5,10,IF(R38&gt;5,7.5,IF(R38&gt;2.5,5,IF(R38&gt;0,2.5,"")))))))</f>
      </c>
      <c r="AH38" s="89" t="s">
        <v>122</v>
      </c>
      <c r="AI38" s="90">
        <f t="shared" si="2"/>
      </c>
      <c r="AJ38" s="90">
        <v>0.124</v>
      </c>
      <c r="AK38" s="90">
        <v>0.124</v>
      </c>
      <c r="AL38" s="90">
        <f t="shared" si="3"/>
      </c>
      <c r="AM38" s="90">
        <v>0.0744</v>
      </c>
      <c r="AN38" s="90">
        <v>0.0893</v>
      </c>
    </row>
    <row r="39" spans="1:40" ht="10.5" customHeight="1">
      <c r="A39" s="147"/>
      <c r="B39" s="149"/>
      <c r="C39" s="188"/>
      <c r="D39" s="188"/>
      <c r="E39" s="188"/>
      <c r="F39" s="200"/>
      <c r="G39" s="88">
        <f>IF(F38="","",INDEX('短絡電流計算書（XA地点）'!Q$8:Q$32,MATCH(F38,'短絡電流計算書（XA地点）'!$A$7:$A$32,0)))</f>
      </c>
      <c r="H39" s="88">
        <f>IF(F38="","",INDEX('短絡電流計算書（XA地点）'!S$8:S$32,MATCH(F38,'短絡電流計算書（XA地点）'!$A$7:$A$32,0)))</f>
      </c>
      <c r="I39" s="149"/>
      <c r="J39" s="196"/>
      <c r="K39" s="198"/>
      <c r="L39" s="198"/>
      <c r="M39" s="190"/>
      <c r="N39" s="190"/>
      <c r="O39" s="85">
        <f>IF(F38="","",ROUND((M38+G39),3))</f>
      </c>
      <c r="P39" s="85">
        <f>IF(F38="","",ROUND((N38+H39),3))</f>
      </c>
      <c r="Q39" s="192"/>
      <c r="R39" s="183"/>
      <c r="S39" s="194"/>
      <c r="V39" s="23"/>
      <c r="W39" s="23"/>
      <c r="X39" s="23"/>
      <c r="Z39" s="186"/>
      <c r="AA39" s="186"/>
      <c r="AB39" s="160"/>
      <c r="AC39" s="188"/>
      <c r="AD39" s="179"/>
      <c r="AE39" s="179"/>
      <c r="AF39" s="75">
        <f>IF(F38="","",IF(R38&gt;50,62,IF(R38&gt;42,50,IF(R38&gt;35,42,IF(R38&gt;30,35,IF(R38&gt;25,30,IF(R38&gt;22,25,IF(R38&gt;18,22,""))))))))</f>
      </c>
      <c r="AH39" s="89" t="s">
        <v>123</v>
      </c>
      <c r="AI39" s="90">
        <f t="shared" si="2"/>
      </c>
      <c r="AJ39" s="90">
        <v>0.0933</v>
      </c>
      <c r="AK39" s="90">
        <v>0.0933</v>
      </c>
      <c r="AL39" s="90">
        <f t="shared" si="3"/>
      </c>
      <c r="AM39" s="90">
        <v>0.0755</v>
      </c>
      <c r="AN39" s="90">
        <v>0.0906</v>
      </c>
    </row>
    <row r="40" spans="1:40" ht="10.5" customHeight="1">
      <c r="A40" s="146"/>
      <c r="B40" s="148"/>
      <c r="C40" s="187">
        <f>IF(ISERROR(INDEX(Z$8:Z$47,MATCH($F40,$AC$8:$AC$47,0)))=TRUE,"",INDEX(Z$8:Z$47,MATCH($F40,$AC$8:$AC$47,0)))</f>
      </c>
      <c r="D40" s="187">
        <f>IF(ISERROR(INDEX(AA$8:AA$47,MATCH($F40,$AC$8:$AC$47,0)))=TRUE,"",INDEX(AA$8:AA$47,MATCH($F40,$AC$8:$AC$47,0)))</f>
      </c>
      <c r="E40" s="187">
        <f>IF(ISERROR(INDEX(AB$8:AB$47,MATCH($F40,$AC$8:$AC$47,0)))=TRUE,"",INDEX(AB$8:AB$47,MATCH($F40,$AC$8:$AC$47,0)))</f>
        <v>0</v>
      </c>
      <c r="F40" s="199"/>
      <c r="G40" s="180">
        <f>IF(F40="","",INDEX('短絡電流計算書（XA地点）'!Q$7:Q$32,MATCH(F40,'短絡電流計算書（XA地点）'!$A$7:$A$32,0)))</f>
      </c>
      <c r="H40" s="181"/>
      <c r="I40" s="148"/>
      <c r="J40" s="195"/>
      <c r="K40" s="197">
        <f>IF(ISERROR(INDEX(AI$8:AI$72,MATCH($I40,$AH$8:$AH$72,0)))=TRUE,"",INDEX(AI$8:AI$72,MATCH($I40,$AH$8:$AH$72,0)))</f>
      </c>
      <c r="L40" s="197">
        <f>IF(ISERROR(INDEX(AL$8:AL$72,MATCH($I40,$AH$8:$AH$72,0)))=TRUE,"",INDEX(AL$8:AL$72,MATCH($I40,$AH$8:$AH$72,0)))</f>
      </c>
      <c r="M40" s="189">
        <f>IF(F40="","",IF(E40=Y$7,(K40*C40)/(D40*D40)*2*J40*100,(K40*C40)/(D40*D40)*J40*100))</f>
      </c>
      <c r="N40" s="189">
        <f>IF(F40="","",IF(E40=Y$7,(L40*C40)/(D40*D40)*2*J40*100,(L40*C40)/(D40*D40)*J40*100))</f>
      </c>
      <c r="O40" s="137">
        <f>IF(F40="","",ROUND(SQRT((O41*O41)+(P41*P41)),3))</f>
      </c>
      <c r="P40" s="139"/>
      <c r="Q40" s="191">
        <f>IF(F40="","",IF(E40=Y$7,(C40*100)/(D40*O40),(C40*100)/(SQRT(3)*D40*O40)))</f>
      </c>
      <c r="R40" s="182">
        <f>Q40</f>
      </c>
      <c r="S40" s="193">
        <f>MAX(AF40:AF41)</f>
        <v>0</v>
      </c>
      <c r="V40" s="24"/>
      <c r="W40" s="24"/>
      <c r="X40" s="24"/>
      <c r="Z40" s="185">
        <f>'短絡電流計算書（XA地点）'!I39</f>
      </c>
      <c r="AA40" s="185">
        <f>'短絡電流計算書（XA地点）'!J39</f>
      </c>
      <c r="AB40" s="159">
        <f>'短絡電流計算書（XA地点）'!F39</f>
        <v>0</v>
      </c>
      <c r="AC40" s="187">
        <f>'短絡電流計算書（XA地点）'!A39</f>
        <v>0</v>
      </c>
      <c r="AD40" s="178">
        <f>'短絡電流計算書（XA地点）'!Q40</f>
      </c>
      <c r="AE40" s="178">
        <f>'短絡電流計算書（XA地点）'!S40</f>
      </c>
      <c r="AF40" s="75">
        <f>IF(F40="","",IF(R40&gt;14,18,IF(R40&gt;10,14,IF(R40&gt;7.5,10,IF(R40&gt;5,7.5,IF(R40&gt;2.5,5,IF(R40&gt;0,2.5,"")))))))</f>
      </c>
      <c r="AH40" s="89" t="s">
        <v>124</v>
      </c>
      <c r="AI40" s="90">
        <f t="shared" si="2"/>
      </c>
      <c r="AJ40" s="90">
        <v>0.0754</v>
      </c>
      <c r="AK40" s="90">
        <v>0.0754</v>
      </c>
      <c r="AL40" s="90">
        <f t="shared" si="3"/>
      </c>
      <c r="AM40" s="90">
        <v>0.0739</v>
      </c>
      <c r="AN40" s="90">
        <v>0.0887</v>
      </c>
    </row>
    <row r="41" spans="1:40" ht="10.5" customHeight="1">
      <c r="A41" s="147"/>
      <c r="B41" s="149"/>
      <c r="C41" s="188"/>
      <c r="D41" s="188"/>
      <c r="E41" s="188"/>
      <c r="F41" s="200"/>
      <c r="G41" s="88">
        <f>IF(F40="","",INDEX('短絡電流計算書（XA地点）'!Q$8:Q$32,MATCH(F40,'短絡電流計算書（XA地点）'!$A$7:$A$32,0)))</f>
      </c>
      <c r="H41" s="88">
        <f>IF(F40="","",INDEX('短絡電流計算書（XA地点）'!S$8:S$32,MATCH(F40,'短絡電流計算書（XA地点）'!$A$7:$A$32,0)))</f>
      </c>
      <c r="I41" s="149"/>
      <c r="J41" s="196"/>
      <c r="K41" s="198"/>
      <c r="L41" s="198"/>
      <c r="M41" s="190"/>
      <c r="N41" s="190"/>
      <c r="O41" s="85">
        <f>IF(F40="","",ROUND((M40+G41),3))</f>
      </c>
      <c r="P41" s="85">
        <f>IF(F40="","",ROUND((N40+H41),3))</f>
      </c>
      <c r="Q41" s="192"/>
      <c r="R41" s="183"/>
      <c r="S41" s="194"/>
      <c r="V41" s="24"/>
      <c r="W41" s="24"/>
      <c r="X41" s="24"/>
      <c r="Z41" s="186"/>
      <c r="AA41" s="186"/>
      <c r="AB41" s="160"/>
      <c r="AC41" s="188"/>
      <c r="AD41" s="179"/>
      <c r="AE41" s="179"/>
      <c r="AF41" s="75">
        <f>IF(F40="","",IF(R40&gt;50,62,IF(R40&gt;42,50,IF(R40&gt;35,42,IF(R40&gt;30,35,IF(R40&gt;25,30,IF(R40&gt;22,25,IF(R40&gt;18,22,""))))))))</f>
      </c>
      <c r="AH41" s="89" t="s">
        <v>125</v>
      </c>
      <c r="AI41" s="90">
        <f t="shared" si="2"/>
      </c>
      <c r="AJ41" s="90">
        <v>0.0579</v>
      </c>
      <c r="AK41" s="90">
        <v>0.0579</v>
      </c>
      <c r="AL41" s="90">
        <f t="shared" si="3"/>
      </c>
      <c r="AM41" s="90">
        <v>0.0723</v>
      </c>
      <c r="AN41" s="90">
        <v>0.0867</v>
      </c>
    </row>
    <row r="42" spans="1:40" ht="10.5" customHeight="1">
      <c r="A42" s="146"/>
      <c r="B42" s="148"/>
      <c r="C42" s="187">
        <f>IF(ISERROR(INDEX(Z$8:Z$47,MATCH($F42,$AC$8:$AC$47,0)))=TRUE,"",INDEX(Z$8:Z$47,MATCH($F42,$AC$8:$AC$47,0)))</f>
      </c>
      <c r="D42" s="187">
        <f>IF(ISERROR(INDEX(AA$8:AA$47,MATCH($F42,$AC$8:$AC$47,0)))=TRUE,"",INDEX(AA$8:AA$47,MATCH($F42,$AC$8:$AC$47,0)))</f>
      </c>
      <c r="E42" s="187">
        <f>IF(ISERROR(INDEX(AB$8:AB$47,MATCH($F42,$AC$8:$AC$47,0)))=TRUE,"",INDEX(AB$8:AB$47,MATCH($F42,$AC$8:$AC$47,0)))</f>
        <v>0</v>
      </c>
      <c r="F42" s="199"/>
      <c r="G42" s="180">
        <f>IF(F42="","",INDEX('短絡電流計算書（XA地点）'!Q$7:Q$32,MATCH(F42,'短絡電流計算書（XA地点）'!$A$7:$A$32,0)))</f>
      </c>
      <c r="H42" s="181"/>
      <c r="I42" s="148"/>
      <c r="J42" s="195"/>
      <c r="K42" s="197">
        <f>IF(ISERROR(INDEX(AI$8:AI$72,MATCH($I42,$AH$8:$AH$72,0)))=TRUE,"",INDEX(AI$8:AI$72,MATCH($I42,$AH$8:$AH$72,0)))</f>
      </c>
      <c r="L42" s="197">
        <f>IF(ISERROR(INDEX(AL$8:AL$72,MATCH($I42,$AH$8:$AH$72,0)))=TRUE,"",INDEX(AL$8:AL$72,MATCH($I42,$AH$8:$AH$72,0)))</f>
      </c>
      <c r="M42" s="189">
        <f>IF(F42="","",IF(E42=Y$7,(K42*C42)/(D42*D42)*2*J42*100,(K42*C42)/(D42*D42)*J42*100))</f>
      </c>
      <c r="N42" s="189">
        <f>IF(F42="","",IF(E42=Y$7,(L42*C42)/(D42*D42)*2*J42*100,(L42*C42)/(D42*D42)*J42*100))</f>
      </c>
      <c r="O42" s="137">
        <f>IF(F42="","",ROUND(SQRT((O43*O43)+(P43*P43)),3))</f>
      </c>
      <c r="P42" s="139"/>
      <c r="Q42" s="191">
        <f>IF(F42="","",IF(E42=Y$7,(C42*100)/(D42*O42),(C42*100)/(SQRT(3)*D42*O42)))</f>
      </c>
      <c r="R42" s="182">
        <f>Q42</f>
      </c>
      <c r="S42" s="193">
        <f>MAX(AF42:AF43)</f>
        <v>0</v>
      </c>
      <c r="V42" s="24"/>
      <c r="W42" s="24"/>
      <c r="X42" s="24"/>
      <c r="Z42" s="185">
        <f>'短絡電流計算書（XA地点）'!I41</f>
      </c>
      <c r="AA42" s="185">
        <f>'短絡電流計算書（XA地点）'!J41</f>
      </c>
      <c r="AB42" s="159">
        <f>'短絡電流計算書（XA地点）'!F41</f>
        <v>0</v>
      </c>
      <c r="AC42" s="187">
        <f>'短絡電流計算書（XA地点）'!A41</f>
        <v>0</v>
      </c>
      <c r="AD42" s="178">
        <f>'短絡電流計算書（XA地点）'!Q42</f>
      </c>
      <c r="AE42" s="178">
        <f>'短絡電流計算書（XA地点）'!S42</f>
      </c>
      <c r="AF42" s="75">
        <f>IF(F42="","",IF(R42&gt;14,18,IF(R42&gt;10,14,IF(R42&gt;7.5,10,IF(R42&gt;5,7.5,IF(R42&gt;2.5,5,IF(R42&gt;0,2.5,"")))))))</f>
      </c>
      <c r="AH42" s="89" t="s">
        <v>107</v>
      </c>
      <c r="AI42" s="90">
        <f t="shared" si="2"/>
      </c>
      <c r="AJ42" s="90">
        <v>1.34</v>
      </c>
      <c r="AK42" s="90">
        <v>1.34</v>
      </c>
      <c r="AL42" s="90">
        <f t="shared" si="3"/>
      </c>
      <c r="AM42" s="90">
        <v>0.107</v>
      </c>
      <c r="AN42" s="90">
        <v>0.128</v>
      </c>
    </row>
    <row r="43" spans="1:40" ht="10.5" customHeight="1">
      <c r="A43" s="147"/>
      <c r="B43" s="149"/>
      <c r="C43" s="188"/>
      <c r="D43" s="188"/>
      <c r="E43" s="188"/>
      <c r="F43" s="200"/>
      <c r="G43" s="88">
        <f>IF(F42="","",INDEX('短絡電流計算書（XA地点）'!Q$8:Q$32,MATCH(F42,'短絡電流計算書（XA地点）'!$A$7:$A$32,0)))</f>
      </c>
      <c r="H43" s="88">
        <f>IF(F42="","",INDEX('短絡電流計算書（XA地点）'!S$8:S$32,MATCH(F42,'短絡電流計算書（XA地点）'!$A$7:$A$32,0)))</f>
      </c>
      <c r="I43" s="149"/>
      <c r="J43" s="196"/>
      <c r="K43" s="198"/>
      <c r="L43" s="198"/>
      <c r="M43" s="190"/>
      <c r="N43" s="190"/>
      <c r="O43" s="85">
        <f>IF(F42="","",ROUND((M42+G43),3))</f>
      </c>
      <c r="P43" s="85">
        <f>IF(F42="","",ROUND((N42+H43),3))</f>
      </c>
      <c r="Q43" s="192"/>
      <c r="R43" s="183"/>
      <c r="S43" s="194"/>
      <c r="V43" s="24"/>
      <c r="W43" s="24"/>
      <c r="X43" s="24"/>
      <c r="Z43" s="186"/>
      <c r="AA43" s="186"/>
      <c r="AB43" s="160"/>
      <c r="AC43" s="188"/>
      <c r="AD43" s="179"/>
      <c r="AE43" s="179"/>
      <c r="AF43" s="75">
        <f>IF(F42="","",IF(R42&gt;50,62,IF(R42&gt;42,50,IF(R42&gt;35,42,IF(R42&gt;30,35,IF(R42&gt;25,30,IF(R42&gt;22,25,IF(R42&gt;18,22,""))))))))</f>
      </c>
      <c r="AH43" s="89" t="s">
        <v>126</v>
      </c>
      <c r="AI43" s="90">
        <f t="shared" si="2"/>
      </c>
      <c r="AJ43" s="90">
        <v>0.849</v>
      </c>
      <c r="AK43" s="90">
        <v>0.849</v>
      </c>
      <c r="AL43" s="90">
        <f t="shared" si="3"/>
      </c>
      <c r="AM43" s="90">
        <v>0.103</v>
      </c>
      <c r="AN43" s="90">
        <v>0.123</v>
      </c>
    </row>
    <row r="44" spans="1:40" ht="10.5" customHeight="1">
      <c r="A44" s="146"/>
      <c r="B44" s="148"/>
      <c r="C44" s="187">
        <f>IF(ISERROR(INDEX(Z$8:Z$47,MATCH($F44,$AC$8:$AC$47,0)))=TRUE,"",INDEX(Z$8:Z$47,MATCH($F44,$AC$8:$AC$47,0)))</f>
      </c>
      <c r="D44" s="187">
        <f>IF(ISERROR(INDEX(AA$8:AA$47,MATCH($F44,$AC$8:$AC$47,0)))=TRUE,"",INDEX(AA$8:AA$47,MATCH($F44,$AC$8:$AC$47,0)))</f>
      </c>
      <c r="E44" s="187">
        <f>IF(ISERROR(INDEX(AB$8:AB$47,MATCH($F44,$AC$8:$AC$47,0)))=TRUE,"",INDEX(AB$8:AB$47,MATCH($F44,$AC$8:$AC$47,0)))</f>
        <v>0</v>
      </c>
      <c r="F44" s="199"/>
      <c r="G44" s="180">
        <f>IF(F44="","",INDEX('短絡電流計算書（XA地点）'!Q$7:Q$32,MATCH(F44,'短絡電流計算書（XA地点）'!$A$7:$A$32,0)))</f>
      </c>
      <c r="H44" s="181"/>
      <c r="I44" s="148"/>
      <c r="J44" s="195"/>
      <c r="K44" s="197">
        <f>IF(ISERROR(INDEX(AI$8:AI$72,MATCH($I44,$AH$8:$AH$72,0)))=TRUE,"",INDEX(AI$8:AI$72,MATCH($I44,$AH$8:$AH$72,0)))</f>
      </c>
      <c r="L44" s="197">
        <f>IF(ISERROR(INDEX(AL$8:AL$72,MATCH($I44,$AH$8:$AH$72,0)))=TRUE,"",INDEX(AL$8:AL$72,MATCH($I44,$AH$8:$AH$72,0)))</f>
      </c>
      <c r="M44" s="189">
        <f>IF(F44="","",IF(E44=Y$7,(K44*C44)/(D44*D44)*2*J44*100,(K44*C44)/(D44*D44)*J44*100))</f>
      </c>
      <c r="N44" s="189">
        <f>IF(F44="","",IF(E44=Y$7,(L44*C44)/(D44*D44)*2*J44*100,(L44*C44)/(D44*D44)*J44*100))</f>
      </c>
      <c r="O44" s="137">
        <f>IF(F44="","",ROUND(SQRT((O45*O45)+(P45*P45)),3))</f>
      </c>
      <c r="P44" s="139"/>
      <c r="Q44" s="191">
        <f>IF(F44="","",IF(E44=Y$7,(C44*100)/(D44*O44),(C44*100)/(SQRT(3)*D44*O44)))</f>
      </c>
      <c r="R44" s="182">
        <f>Q44</f>
      </c>
      <c r="S44" s="193">
        <f>MAX(AF44:AF45)</f>
        <v>0</v>
      </c>
      <c r="V44" s="24"/>
      <c r="W44" s="24"/>
      <c r="X44" s="24"/>
      <c r="Z44" s="185">
        <f>'短絡電流計算書（XA地点）'!I43</f>
      </c>
      <c r="AA44" s="185">
        <f>'短絡電流計算書（XA地点）'!J43</f>
      </c>
      <c r="AB44" s="159">
        <f>'短絡電流計算書（XA地点）'!F43</f>
        <v>0</v>
      </c>
      <c r="AC44" s="187">
        <f>'短絡電流計算書（XA地点）'!A43</f>
        <v>0</v>
      </c>
      <c r="AD44" s="178">
        <f>'短絡電流計算書（XA地点）'!Q44</f>
      </c>
      <c r="AE44" s="178">
        <f>'短絡電流計算書（XA地点）'!S44</f>
      </c>
      <c r="AF44" s="75">
        <f>IF(F44="","",IF(R44&gt;14,18,IF(R44&gt;10,14,IF(R44&gt;7.5,10,IF(R44&gt;5,7.5,IF(R44&gt;2.5,5,IF(R44&gt;0,2.5,"")))))))</f>
      </c>
      <c r="AH44" s="89" t="s">
        <v>127</v>
      </c>
      <c r="AI44" s="90">
        <f t="shared" si="2"/>
      </c>
      <c r="AJ44" s="90">
        <v>0.491</v>
      </c>
      <c r="AK44" s="90">
        <v>0.491</v>
      </c>
      <c r="AL44" s="90">
        <f t="shared" si="3"/>
      </c>
      <c r="AM44" s="90">
        <v>0.0955</v>
      </c>
      <c r="AN44" s="90">
        <v>0.115</v>
      </c>
    </row>
    <row r="45" spans="1:40" ht="10.5" customHeight="1">
      <c r="A45" s="147"/>
      <c r="B45" s="149"/>
      <c r="C45" s="188"/>
      <c r="D45" s="188"/>
      <c r="E45" s="188"/>
      <c r="F45" s="200"/>
      <c r="G45" s="88">
        <f>IF(F44="","",INDEX('短絡電流計算書（XA地点）'!Q$8:Q$32,MATCH(F44,'短絡電流計算書（XA地点）'!$A$7:$A$32,0)))</f>
      </c>
      <c r="H45" s="88">
        <f>IF(F44="","",INDEX('短絡電流計算書（XA地点）'!S$8:S$32,MATCH(F44,'短絡電流計算書（XA地点）'!$A$7:$A$32,0)))</f>
      </c>
      <c r="I45" s="149"/>
      <c r="J45" s="196"/>
      <c r="K45" s="198"/>
      <c r="L45" s="198"/>
      <c r="M45" s="190"/>
      <c r="N45" s="190"/>
      <c r="O45" s="85">
        <f>IF(F44="","",ROUND((M44+G45),3))</f>
      </c>
      <c r="P45" s="85">
        <f>IF(F44="","",ROUND((N44+H45),3))</f>
      </c>
      <c r="Q45" s="192"/>
      <c r="R45" s="183"/>
      <c r="S45" s="194"/>
      <c r="V45" s="24"/>
      <c r="W45" s="24"/>
      <c r="X45" s="24"/>
      <c r="Z45" s="186"/>
      <c r="AA45" s="186"/>
      <c r="AB45" s="160"/>
      <c r="AC45" s="188"/>
      <c r="AD45" s="179"/>
      <c r="AE45" s="179"/>
      <c r="AF45" s="75">
        <f>IF(F44="","",IF(R44&gt;50,62,IF(R44&gt;42,50,IF(R44&gt;35,42,IF(R44&gt;30,35,IF(R44&gt;25,30,IF(R44&gt;22,25,IF(R44&gt;18,22,""))))))))</f>
      </c>
      <c r="AH45" s="89" t="s">
        <v>128</v>
      </c>
      <c r="AI45" s="90">
        <f t="shared" si="2"/>
      </c>
      <c r="AJ45" s="90">
        <v>0.311</v>
      </c>
      <c r="AK45" s="90">
        <v>0.311</v>
      </c>
      <c r="AL45" s="90">
        <f t="shared" si="3"/>
      </c>
      <c r="AM45" s="90">
        <v>0.0913</v>
      </c>
      <c r="AN45" s="90">
        <v>0.11</v>
      </c>
    </row>
    <row r="46" spans="1:40" ht="10.5" customHeight="1">
      <c r="A46" s="146"/>
      <c r="B46" s="148"/>
      <c r="C46" s="187">
        <f>IF(ISERROR(INDEX(Z$8:Z$47,MATCH($F46,$AC$8:$AC$47,0)))=TRUE,"",INDEX(Z$8:Z$47,MATCH($F46,$AC$8:$AC$47,0)))</f>
      </c>
      <c r="D46" s="187">
        <f>IF(ISERROR(INDEX(AA$8:AA$47,MATCH($F46,$AC$8:$AC$47,0)))=TRUE,"",INDEX(AA$8:AA$47,MATCH($F46,$AC$8:$AC$47,0)))</f>
      </c>
      <c r="E46" s="187">
        <f>IF(ISERROR(INDEX(AB$8:AB$47,MATCH($F46,$AC$8:$AC$47,0)))=TRUE,"",INDEX(AB$8:AB$47,MATCH($F46,$AC$8:$AC$47,0)))</f>
        <v>0</v>
      </c>
      <c r="F46" s="199"/>
      <c r="G46" s="180">
        <f>IF(F46="","",INDEX('短絡電流計算書（XA地点）'!Q$7:Q$32,MATCH(F46,'短絡電流計算書（XA地点）'!$A$7:$A$32,0)))</f>
      </c>
      <c r="H46" s="181"/>
      <c r="I46" s="148"/>
      <c r="J46" s="195"/>
      <c r="K46" s="197">
        <f>IF(ISERROR(INDEX(AI$8:AI$72,MATCH($I46,$AH$8:$AH$72,0)))=TRUE,"",INDEX(AI$8:AI$72,MATCH($I46,$AH$8:$AH$72,0)))</f>
      </c>
      <c r="L46" s="197">
        <f>IF(ISERROR(INDEX(AL$8:AL$72,MATCH($I46,$AH$8:$AH$72,0)))=TRUE,"",INDEX(AL$8:AL$72,MATCH($I46,$AH$8:$AH$72,0)))</f>
      </c>
      <c r="M46" s="189">
        <f>IF(F46="","",IF(E46=Y$7,(K46*C46)/(D46*D46)*2*J46*100,(K46*C46)/(D46*D46)*J46*100))</f>
      </c>
      <c r="N46" s="189">
        <f>IF(F46="","",IF(E46=Y$7,(L46*C46)/(D46*D46)*2*J46*100,(L46*C46)/(D46*D46)*J46*100))</f>
      </c>
      <c r="O46" s="137">
        <f>IF(F46="","",ROUND(SQRT((O47*O47)+(P47*P47)),3))</f>
      </c>
      <c r="P46" s="139"/>
      <c r="Q46" s="191">
        <f>IF(F46="","",IF(E46=Y$7,(C46*100)/(D46*O46),(C46*100)/(SQRT(3)*D46*O46)))</f>
      </c>
      <c r="R46" s="182">
        <f>Q46</f>
      </c>
      <c r="S46" s="193">
        <f>MAX(AF46:AF47)</f>
        <v>0</v>
      </c>
      <c r="V46" s="24"/>
      <c r="W46" s="24"/>
      <c r="X46" s="24"/>
      <c r="Z46" s="185">
        <f>'短絡電流計算書（XA地点）'!I45</f>
      </c>
      <c r="AA46" s="185">
        <f>'短絡電流計算書（XA地点）'!J45</f>
      </c>
      <c r="AB46" s="159">
        <f>'短絡電流計算書（XA地点）'!F45</f>
        <v>0</v>
      </c>
      <c r="AC46" s="187">
        <f>'短絡電流計算書（XA地点）'!A45</f>
        <v>0</v>
      </c>
      <c r="AD46" s="178">
        <f>'短絡電流計算書（XA地点）'!Q46</f>
      </c>
      <c r="AE46" s="178">
        <f>'短絡電流計算書（XA地点）'!S46</f>
      </c>
      <c r="AF46" s="75">
        <f>IF(F46="","",IF(R46&gt;14,18,IF(R46&gt;10,14,IF(R46&gt;7.5,10,IF(R46&gt;5,7.5,IF(R46&gt;2.5,5,IF(R46&gt;0,2.5,"")))))))</f>
      </c>
      <c r="AH46" s="89" t="s">
        <v>108</v>
      </c>
      <c r="AI46" s="90">
        <f t="shared" si="2"/>
      </c>
      <c r="AJ46" s="90">
        <v>0.187</v>
      </c>
      <c r="AK46" s="90">
        <v>0.187</v>
      </c>
      <c r="AL46" s="90">
        <f t="shared" si="3"/>
      </c>
      <c r="AM46" s="90">
        <v>0.0881</v>
      </c>
      <c r="AN46" s="90">
        <v>0.106</v>
      </c>
    </row>
    <row r="47" spans="1:40" ht="10.5" customHeight="1">
      <c r="A47" s="147"/>
      <c r="B47" s="149"/>
      <c r="C47" s="188"/>
      <c r="D47" s="188"/>
      <c r="E47" s="188"/>
      <c r="F47" s="200"/>
      <c r="G47" s="88">
        <f>IF(F46="","",INDEX('短絡電流計算書（XA地点）'!Q$8:Q$32,MATCH(F46,'短絡電流計算書（XA地点）'!$A$7:$A$32,0)))</f>
      </c>
      <c r="H47" s="88">
        <f>IF(F46="","",INDEX('短絡電流計算書（XA地点）'!S$8:S$32,MATCH(F46,'短絡電流計算書（XA地点）'!$A$7:$A$32,0)))</f>
      </c>
      <c r="I47" s="149"/>
      <c r="J47" s="196"/>
      <c r="K47" s="198"/>
      <c r="L47" s="198"/>
      <c r="M47" s="190"/>
      <c r="N47" s="190"/>
      <c r="O47" s="85">
        <f>IF(F46="","",ROUND((M46+G47),3))</f>
      </c>
      <c r="P47" s="85">
        <f>IF(F46="","",ROUND((N46+H47),3))</f>
      </c>
      <c r="Q47" s="192"/>
      <c r="R47" s="183"/>
      <c r="S47" s="194"/>
      <c r="Z47" s="186"/>
      <c r="AA47" s="186"/>
      <c r="AB47" s="160"/>
      <c r="AC47" s="188"/>
      <c r="AD47" s="179"/>
      <c r="AE47" s="179"/>
      <c r="AF47" s="75">
        <f>IF(F46="","",IF(R46&gt;50,62,IF(R46&gt;42,50,IF(R46&gt;35,42,IF(R46&gt;30,35,IF(R46&gt;25,30,IF(R46&gt;22,25,IF(R46&gt;18,22,""))))))))</f>
      </c>
      <c r="AH47" s="89" t="s">
        <v>129</v>
      </c>
      <c r="AI47" s="90">
        <f t="shared" si="2"/>
      </c>
      <c r="AJ47" s="90">
        <v>0.124</v>
      </c>
      <c r="AK47" s="90">
        <v>0.124</v>
      </c>
      <c r="AL47" s="90">
        <f t="shared" si="3"/>
      </c>
      <c r="AM47" s="90">
        <v>0.0846</v>
      </c>
      <c r="AN47" s="90">
        <v>0.102</v>
      </c>
    </row>
    <row r="48" spans="1:40" ht="15" customHeight="1">
      <c r="A48" s="96"/>
      <c r="B48" s="92" t="s">
        <v>179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8"/>
      <c r="AF48" s="15"/>
      <c r="AH48" s="89" t="s">
        <v>130</v>
      </c>
      <c r="AI48" s="90">
        <f t="shared" si="2"/>
      </c>
      <c r="AJ48" s="90">
        <v>0.0933</v>
      </c>
      <c r="AK48" s="90">
        <v>0.0933</v>
      </c>
      <c r="AL48" s="90">
        <f t="shared" si="3"/>
      </c>
      <c r="AM48" s="90">
        <v>0.0859</v>
      </c>
      <c r="AN48" s="90">
        <v>0.103</v>
      </c>
    </row>
    <row r="49" spans="1:40" ht="15" customHeight="1">
      <c r="A49" s="94"/>
      <c r="B49" s="29" t="s">
        <v>181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30"/>
      <c r="S49" s="95"/>
      <c r="AH49" s="89" t="s">
        <v>131</v>
      </c>
      <c r="AI49" s="90">
        <f t="shared" si="2"/>
      </c>
      <c r="AJ49" s="90">
        <v>0.0754</v>
      </c>
      <c r="AK49" s="90">
        <v>0.0754</v>
      </c>
      <c r="AL49" s="90">
        <f t="shared" si="3"/>
      </c>
      <c r="AM49" s="90">
        <v>0.0836</v>
      </c>
      <c r="AN49" s="90">
        <v>0.1</v>
      </c>
    </row>
    <row r="50" spans="1:40" ht="11.25" customHeight="1" thickBot="1">
      <c r="A50" s="26"/>
      <c r="B50" s="27"/>
      <c r="C50" s="27"/>
      <c r="D50" s="27"/>
      <c r="E50" s="84"/>
      <c r="F50" s="84"/>
      <c r="G50" s="84"/>
      <c r="H50" s="84"/>
      <c r="I50" s="84"/>
      <c r="J50" s="84"/>
      <c r="K50" s="84"/>
      <c r="L50" s="99"/>
      <c r="M50" s="103"/>
      <c r="N50" s="103"/>
      <c r="O50" s="103"/>
      <c r="P50" s="84"/>
      <c r="Q50" s="84"/>
      <c r="R50" s="99"/>
      <c r="S50" s="104"/>
      <c r="T50" s="29"/>
      <c r="AH50" s="89" t="s">
        <v>132</v>
      </c>
      <c r="AI50" s="90">
        <f t="shared" si="2"/>
      </c>
      <c r="AJ50" s="90">
        <v>0.0579</v>
      </c>
      <c r="AK50" s="90">
        <v>0.0579</v>
      </c>
      <c r="AL50" s="90">
        <f t="shared" si="3"/>
      </c>
      <c r="AM50" s="90">
        <v>0.0816</v>
      </c>
      <c r="AN50" s="90">
        <v>0.098</v>
      </c>
    </row>
    <row r="51" spans="1:40" ht="13.5">
      <c r="A51" s="25"/>
      <c r="B51" s="25"/>
      <c r="C51" s="25"/>
      <c r="D51" s="25"/>
      <c r="E51" s="29"/>
      <c r="F51" s="29"/>
      <c r="G51" s="29"/>
      <c r="H51" s="29"/>
      <c r="I51" s="29"/>
      <c r="J51" s="29"/>
      <c r="K51" s="29"/>
      <c r="L51" s="83"/>
      <c r="M51" s="29"/>
      <c r="N51" s="29"/>
      <c r="O51" s="87"/>
      <c r="P51" s="29"/>
      <c r="Q51" s="29"/>
      <c r="R51" s="83"/>
      <c r="S51" s="83"/>
      <c r="T51" s="29"/>
      <c r="AH51" s="89" t="s">
        <v>133</v>
      </c>
      <c r="AI51" s="90">
        <f t="shared" si="2"/>
      </c>
      <c r="AJ51" s="90">
        <v>9.42</v>
      </c>
      <c r="AK51" s="90">
        <v>9.42</v>
      </c>
      <c r="AL51" s="90">
        <f t="shared" si="3"/>
      </c>
      <c r="AM51" s="90">
        <v>0.133</v>
      </c>
      <c r="AN51" s="90">
        <v>0.159</v>
      </c>
    </row>
    <row r="52" spans="1:40" ht="11.25">
      <c r="A52" s="25"/>
      <c r="B52" s="25"/>
      <c r="C52" s="25"/>
      <c r="D52" s="25"/>
      <c r="E52" s="29"/>
      <c r="F52" s="29"/>
      <c r="G52" s="29"/>
      <c r="H52" s="29"/>
      <c r="I52" s="29"/>
      <c r="J52" s="29"/>
      <c r="K52" s="29"/>
      <c r="L52" s="83"/>
      <c r="M52" s="29"/>
      <c r="N52" s="29"/>
      <c r="O52" s="29"/>
      <c r="P52" s="29"/>
      <c r="Q52" s="29"/>
      <c r="R52" s="83"/>
      <c r="S52" s="83"/>
      <c r="T52" s="29"/>
      <c r="AH52" s="89" t="s">
        <v>134</v>
      </c>
      <c r="AI52" s="90">
        <f t="shared" si="2"/>
      </c>
      <c r="AJ52" s="90">
        <v>5.3</v>
      </c>
      <c r="AK52" s="90">
        <v>5.3</v>
      </c>
      <c r="AL52" s="90">
        <f t="shared" si="3"/>
      </c>
      <c r="AM52" s="90">
        <v>0.119</v>
      </c>
      <c r="AN52" s="90">
        <v>0.142</v>
      </c>
    </row>
    <row r="53" spans="1:40" ht="13.5">
      <c r="A53" s="25"/>
      <c r="B53" s="25"/>
      <c r="C53" s="25"/>
      <c r="D53" s="25"/>
      <c r="E53" s="29"/>
      <c r="F53" s="29"/>
      <c r="G53" s="87"/>
      <c r="H53" s="87"/>
      <c r="I53" s="87"/>
      <c r="J53" s="29"/>
      <c r="K53" s="29"/>
      <c r="L53" s="83"/>
      <c r="M53" s="87"/>
      <c r="N53" s="87"/>
      <c r="O53" s="87"/>
      <c r="P53" s="29"/>
      <c r="Q53" s="29"/>
      <c r="R53" s="83"/>
      <c r="S53" s="83"/>
      <c r="T53" s="29"/>
      <c r="AH53" s="89" t="s">
        <v>135</v>
      </c>
      <c r="AI53" s="90">
        <f t="shared" si="2"/>
      </c>
      <c r="AJ53" s="90">
        <v>3.4</v>
      </c>
      <c r="AK53" s="90">
        <v>3.4</v>
      </c>
      <c r="AL53" s="90">
        <f t="shared" si="3"/>
      </c>
      <c r="AM53" s="90">
        <v>0.116</v>
      </c>
      <c r="AN53" s="90">
        <v>0.14</v>
      </c>
    </row>
    <row r="54" spans="34:40" ht="10.5" customHeight="1">
      <c r="AH54" s="89" t="s">
        <v>136</v>
      </c>
      <c r="AI54" s="90">
        <f t="shared" si="2"/>
      </c>
      <c r="AJ54" s="90">
        <v>2.36</v>
      </c>
      <c r="AK54" s="90">
        <v>2.36</v>
      </c>
      <c r="AL54" s="90">
        <f t="shared" si="3"/>
      </c>
      <c r="AM54" s="90">
        <v>0.0974</v>
      </c>
      <c r="AN54" s="90">
        <v>0.117</v>
      </c>
    </row>
    <row r="55" spans="34:40" ht="10.5" customHeight="1">
      <c r="AH55" s="89" t="s">
        <v>137</v>
      </c>
      <c r="AI55" s="90">
        <f t="shared" si="2"/>
      </c>
      <c r="AJ55" s="90">
        <v>1.34</v>
      </c>
      <c r="AK55" s="90">
        <v>1.34</v>
      </c>
      <c r="AL55" s="90">
        <f t="shared" si="3"/>
      </c>
      <c r="AM55" s="90">
        <v>0.127</v>
      </c>
      <c r="AN55" s="90">
        <v>0.152</v>
      </c>
    </row>
    <row r="56" spans="34:40" ht="10.5" customHeight="1">
      <c r="AH56" s="89" t="s">
        <v>138</v>
      </c>
      <c r="AI56" s="90">
        <f t="shared" si="2"/>
      </c>
      <c r="AJ56" s="90">
        <v>0.849</v>
      </c>
      <c r="AK56" s="90">
        <v>0.849</v>
      </c>
      <c r="AL56" s="90">
        <f t="shared" si="3"/>
      </c>
      <c r="AM56" s="90">
        <v>0.121</v>
      </c>
      <c r="AN56" s="90">
        <v>0.146</v>
      </c>
    </row>
    <row r="57" spans="34:40" ht="10.5" customHeight="1">
      <c r="AH57" s="89" t="s">
        <v>139</v>
      </c>
      <c r="AI57" s="90">
        <f t="shared" si="2"/>
      </c>
      <c r="AJ57" s="90">
        <v>0.491</v>
      </c>
      <c r="AK57" s="90">
        <v>0.491</v>
      </c>
      <c r="AL57" s="90">
        <f t="shared" si="3"/>
      </c>
      <c r="AM57" s="90">
        <v>0.112</v>
      </c>
      <c r="AN57" s="90">
        <v>0.135</v>
      </c>
    </row>
    <row r="58" spans="34:40" ht="10.5" customHeight="1">
      <c r="AH58" s="89" t="s">
        <v>140</v>
      </c>
      <c r="AI58" s="90">
        <f t="shared" si="2"/>
      </c>
      <c r="AJ58" s="90">
        <v>0.311</v>
      </c>
      <c r="AK58" s="90">
        <v>0.311</v>
      </c>
      <c r="AL58" s="90">
        <f t="shared" si="3"/>
      </c>
      <c r="AM58" s="90">
        <v>0.108</v>
      </c>
      <c r="AN58" s="90">
        <v>0.13</v>
      </c>
    </row>
    <row r="59" spans="34:40" ht="10.5" customHeight="1">
      <c r="AH59" s="89" t="s">
        <v>141</v>
      </c>
      <c r="AI59" s="90">
        <f t="shared" si="2"/>
      </c>
      <c r="AJ59" s="90">
        <v>0.187</v>
      </c>
      <c r="AK59" s="90">
        <v>0.187</v>
      </c>
      <c r="AL59" s="90">
        <f t="shared" si="3"/>
      </c>
      <c r="AM59" s="90">
        <v>0.105</v>
      </c>
      <c r="AN59" s="90">
        <v>0.126</v>
      </c>
    </row>
    <row r="60" spans="34:40" ht="10.5" customHeight="1">
      <c r="AH60" s="89" t="s">
        <v>142</v>
      </c>
      <c r="AI60" s="90">
        <f t="shared" si="2"/>
      </c>
      <c r="AJ60" s="90">
        <v>0.124</v>
      </c>
      <c r="AK60" s="90">
        <v>0.124</v>
      </c>
      <c r="AL60" s="90">
        <f t="shared" si="3"/>
      </c>
      <c r="AM60" s="90">
        <v>0.101</v>
      </c>
      <c r="AN60" s="90">
        <v>0.122</v>
      </c>
    </row>
    <row r="61" spans="34:40" ht="10.5" customHeight="1">
      <c r="AH61" s="89" t="s">
        <v>143</v>
      </c>
      <c r="AI61" s="90">
        <f t="shared" si="2"/>
      </c>
      <c r="AJ61" s="90">
        <v>0.0933</v>
      </c>
      <c r="AK61" s="90">
        <v>0.0933</v>
      </c>
      <c r="AL61" s="90">
        <f t="shared" si="3"/>
      </c>
      <c r="AM61" s="90">
        <v>0.101</v>
      </c>
      <c r="AN61" s="90">
        <v>0.121</v>
      </c>
    </row>
    <row r="62" spans="34:40" ht="10.5" customHeight="1">
      <c r="AH62" s="89" t="s">
        <v>144</v>
      </c>
      <c r="AI62" s="90">
        <f t="shared" si="2"/>
      </c>
      <c r="AJ62" s="90">
        <v>0.0754</v>
      </c>
      <c r="AK62" s="90">
        <v>0.0754</v>
      </c>
      <c r="AL62" s="90">
        <f t="shared" si="3"/>
      </c>
      <c r="AM62" s="90">
        <v>0.0991</v>
      </c>
      <c r="AN62" s="90">
        <v>0.119</v>
      </c>
    </row>
    <row r="63" spans="34:40" ht="10.5" customHeight="1">
      <c r="AH63" s="89" t="s">
        <v>145</v>
      </c>
      <c r="AI63" s="90">
        <f t="shared" si="2"/>
      </c>
      <c r="AJ63" s="90">
        <v>0.0579</v>
      </c>
      <c r="AK63" s="90">
        <v>0.0579</v>
      </c>
      <c r="AL63" s="90">
        <f t="shared" si="3"/>
      </c>
      <c r="AM63" s="90">
        <v>0.0968</v>
      </c>
      <c r="AN63" s="90">
        <v>0.116</v>
      </c>
    </row>
    <row r="64" spans="34:40" ht="10.5" customHeight="1">
      <c r="AH64" s="89" t="s">
        <v>146</v>
      </c>
      <c r="AI64" s="90">
        <f t="shared" si="2"/>
      </c>
      <c r="AJ64" s="90">
        <v>1.34</v>
      </c>
      <c r="AK64" s="90">
        <v>1.34</v>
      </c>
      <c r="AL64" s="90">
        <f t="shared" si="3"/>
      </c>
      <c r="AM64" s="90">
        <v>0.112</v>
      </c>
      <c r="AN64" s="90">
        <v>0.135</v>
      </c>
    </row>
    <row r="65" spans="34:40" ht="10.5" customHeight="1">
      <c r="AH65" s="89" t="s">
        <v>147</v>
      </c>
      <c r="AI65" s="90">
        <f t="shared" si="2"/>
      </c>
      <c r="AJ65" s="90">
        <v>0.849</v>
      </c>
      <c r="AK65" s="90">
        <v>0.849</v>
      </c>
      <c r="AL65" s="90">
        <f t="shared" si="3"/>
      </c>
      <c r="AM65" s="90">
        <v>0.113</v>
      </c>
      <c r="AN65" s="90">
        <v>0.129</v>
      </c>
    </row>
    <row r="66" spans="34:40" ht="10.5" customHeight="1">
      <c r="AH66" s="89" t="s">
        <v>148</v>
      </c>
      <c r="AI66" s="90">
        <f t="shared" si="2"/>
      </c>
      <c r="AJ66" s="90">
        <v>0.491</v>
      </c>
      <c r="AK66" s="90">
        <v>0.491</v>
      </c>
      <c r="AL66" s="90">
        <f t="shared" si="3"/>
      </c>
      <c r="AM66" s="90">
        <v>0.108</v>
      </c>
      <c r="AN66" s="90">
        <v>0.119</v>
      </c>
    </row>
    <row r="67" spans="34:40" ht="10.5" customHeight="1">
      <c r="AH67" s="89" t="s">
        <v>149</v>
      </c>
      <c r="AI67" s="90">
        <f t="shared" si="2"/>
      </c>
      <c r="AJ67" s="90">
        <v>0.311</v>
      </c>
      <c r="AK67" s="90">
        <v>0.311</v>
      </c>
      <c r="AL67" s="90">
        <f t="shared" si="3"/>
      </c>
      <c r="AM67" s="90">
        <v>0.0988</v>
      </c>
      <c r="AN67" s="90">
        <v>0.114</v>
      </c>
    </row>
    <row r="68" spans="34:40" ht="10.5" customHeight="1">
      <c r="AH68" s="89" t="s">
        <v>150</v>
      </c>
      <c r="AI68" s="90">
        <f t="shared" si="2"/>
      </c>
      <c r="AJ68" s="90">
        <v>0.187</v>
      </c>
      <c r="AK68" s="90">
        <v>0.187</v>
      </c>
      <c r="AL68" s="90">
        <f t="shared" si="3"/>
      </c>
      <c r="AM68" s="90">
        <v>0.0953</v>
      </c>
      <c r="AN68" s="90">
        <v>0.11</v>
      </c>
    </row>
    <row r="69" spans="34:40" ht="10.5" customHeight="1">
      <c r="AH69" s="89" t="s">
        <v>151</v>
      </c>
      <c r="AI69" s="90">
        <f t="shared" si="2"/>
      </c>
      <c r="AJ69" s="90">
        <v>0.124</v>
      </c>
      <c r="AK69" s="90">
        <v>0.124</v>
      </c>
      <c r="AL69" s="90">
        <f t="shared" si="3"/>
      </c>
      <c r="AM69" s="90">
        <v>0.092</v>
      </c>
      <c r="AN69" s="90">
        <v>0.105</v>
      </c>
    </row>
    <row r="70" spans="34:40" ht="10.5" customHeight="1">
      <c r="AH70" s="89" t="s">
        <v>152</v>
      </c>
      <c r="AI70" s="90">
        <f t="shared" si="2"/>
      </c>
      <c r="AJ70" s="90">
        <v>0.0933</v>
      </c>
      <c r="AK70" s="90">
        <v>0.0933</v>
      </c>
      <c r="AL70" s="90">
        <f t="shared" si="3"/>
      </c>
      <c r="AM70" s="90">
        <v>0.0876</v>
      </c>
      <c r="AN70" s="90">
        <v>0.105</v>
      </c>
    </row>
    <row r="71" spans="34:40" ht="10.5" customHeight="1">
      <c r="AH71" s="89" t="s">
        <v>153</v>
      </c>
      <c r="AI71" s="90">
        <f>IF(ISERROR(INDEX($AJ71:$AK71,MATCH($E$3,$AJ$7:$AK$7,0)))=TRUE,"",INDEX($AJ71:$AK71,MATCH($E$3,$AJ$7:$AK$7,0)))</f>
      </c>
      <c r="AJ71" s="90">
        <v>0.0754</v>
      </c>
      <c r="AK71" s="90">
        <v>0.0754</v>
      </c>
      <c r="AL71" s="90">
        <f t="shared" si="3"/>
      </c>
      <c r="AM71" s="90">
        <v>0.0873</v>
      </c>
      <c r="AN71" s="90">
        <v>0.102</v>
      </c>
    </row>
    <row r="72" spans="34:40" ht="10.5" customHeight="1">
      <c r="AH72" s="89" t="s">
        <v>154</v>
      </c>
      <c r="AI72" s="90">
        <f>IF(ISERROR(INDEX($AJ72:$AK72,MATCH($E$3,$AJ$7:$AK$7,0)))=TRUE,"",INDEX($AJ72:$AK72,MATCH($E$3,$AJ$7:$AK$7,0)))</f>
      </c>
      <c r="AJ72" s="90">
        <v>0.0579</v>
      </c>
      <c r="AK72" s="90">
        <v>0.0579</v>
      </c>
      <c r="AL72" s="90">
        <f>IF(ISERROR(INDEX($AM72:$AN72,MATCH($E$3,$AM$7:$AN$7,0)))=TRUE,"",INDEX($AM72:$AN72,MATCH($E$3,$AM$7:$AN$7,0)))</f>
      </c>
      <c r="AM72" s="90">
        <v>0.0853</v>
      </c>
      <c r="AN72" s="90">
        <v>0.0996</v>
      </c>
    </row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</sheetData>
  <sheetProtection sheet="1"/>
  <mergeCells count="483">
    <mergeCell ref="R24:R25"/>
    <mergeCell ref="R26:R27"/>
    <mergeCell ref="S26:S27"/>
    <mergeCell ref="M6:N6"/>
    <mergeCell ref="K6:L6"/>
    <mergeCell ref="I6:I7"/>
    <mergeCell ref="I8:I9"/>
    <mergeCell ref="J8:J9"/>
    <mergeCell ref="K8:K9"/>
    <mergeCell ref="N8:N9"/>
    <mergeCell ref="S4:S6"/>
    <mergeCell ref="A4:A7"/>
    <mergeCell ref="C4:C6"/>
    <mergeCell ref="D4:D6"/>
    <mergeCell ref="E4:E7"/>
    <mergeCell ref="B4:B7"/>
    <mergeCell ref="K4:N5"/>
    <mergeCell ref="I4:J5"/>
    <mergeCell ref="R4:R6"/>
    <mergeCell ref="F4:F7"/>
    <mergeCell ref="G4:H5"/>
    <mergeCell ref="E8:E9"/>
    <mergeCell ref="F8:F9"/>
    <mergeCell ref="A8:A9"/>
    <mergeCell ref="B8:B9"/>
    <mergeCell ref="C8:C9"/>
    <mergeCell ref="D8:D9"/>
    <mergeCell ref="G6:H6"/>
    <mergeCell ref="L8:L9"/>
    <mergeCell ref="M8:M9"/>
    <mergeCell ref="N10:N11"/>
    <mergeCell ref="O10:P10"/>
    <mergeCell ref="Q10:Q11"/>
    <mergeCell ref="O8:P8"/>
    <mergeCell ref="Q8:Q9"/>
    <mergeCell ref="O12:P12"/>
    <mergeCell ref="D12:D13"/>
    <mergeCell ref="C12:C13"/>
    <mergeCell ref="Q12:Q13"/>
    <mergeCell ref="N12:N13"/>
    <mergeCell ref="M12:M13"/>
    <mergeCell ref="L12:L13"/>
    <mergeCell ref="J12:J13"/>
    <mergeCell ref="I12:I13"/>
    <mergeCell ref="B12:B13"/>
    <mergeCell ref="K14:K15"/>
    <mergeCell ref="L14:L15"/>
    <mergeCell ref="A12:A13"/>
    <mergeCell ref="I14:I15"/>
    <mergeCell ref="J14:J15"/>
    <mergeCell ref="K12:K13"/>
    <mergeCell ref="F12:F13"/>
    <mergeCell ref="E12:E13"/>
    <mergeCell ref="G12:H12"/>
    <mergeCell ref="F16:F17"/>
    <mergeCell ref="O14:P14"/>
    <mergeCell ref="M14:M15"/>
    <mergeCell ref="N14:N15"/>
    <mergeCell ref="A14:A15"/>
    <mergeCell ref="B14:B15"/>
    <mergeCell ref="C14:C15"/>
    <mergeCell ref="D14:D15"/>
    <mergeCell ref="E14:E15"/>
    <mergeCell ref="F14:F15"/>
    <mergeCell ref="F18:F19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L18:L19"/>
    <mergeCell ref="M16:M17"/>
    <mergeCell ref="N16:N17"/>
    <mergeCell ref="O16:P16"/>
    <mergeCell ref="Q16:Q17"/>
    <mergeCell ref="A18:A19"/>
    <mergeCell ref="B18:B19"/>
    <mergeCell ref="C18:C19"/>
    <mergeCell ref="D18:D19"/>
    <mergeCell ref="E18:E19"/>
    <mergeCell ref="A20:A21"/>
    <mergeCell ref="B20:B21"/>
    <mergeCell ref="C20:C21"/>
    <mergeCell ref="D20:D21"/>
    <mergeCell ref="E20:E21"/>
    <mergeCell ref="F20:F21"/>
    <mergeCell ref="M20:M21"/>
    <mergeCell ref="N20:N21"/>
    <mergeCell ref="O20:P20"/>
    <mergeCell ref="I20:I21"/>
    <mergeCell ref="J20:J21"/>
    <mergeCell ref="K20:K21"/>
    <mergeCell ref="L20:L21"/>
    <mergeCell ref="O18:P18"/>
    <mergeCell ref="J10:J11"/>
    <mergeCell ref="E10:E11"/>
    <mergeCell ref="F10:F11"/>
    <mergeCell ref="M10:M11"/>
    <mergeCell ref="M18:M19"/>
    <mergeCell ref="N18:N19"/>
    <mergeCell ref="K18:K19"/>
    <mergeCell ref="I18:I19"/>
    <mergeCell ref="J18:J19"/>
    <mergeCell ref="A10:A11"/>
    <mergeCell ref="B10:B11"/>
    <mergeCell ref="C10:C11"/>
    <mergeCell ref="D10:D11"/>
    <mergeCell ref="K10:K11"/>
    <mergeCell ref="L10:L11"/>
    <mergeCell ref="I10:I11"/>
    <mergeCell ref="G10:H10"/>
    <mergeCell ref="M22:M23"/>
    <mergeCell ref="A22:A23"/>
    <mergeCell ref="B22:B23"/>
    <mergeCell ref="C22:C23"/>
    <mergeCell ref="D22:D23"/>
    <mergeCell ref="E22:E23"/>
    <mergeCell ref="F22:F23"/>
    <mergeCell ref="G22:H22"/>
    <mergeCell ref="N22:N23"/>
    <mergeCell ref="B24:B25"/>
    <mergeCell ref="C24:C25"/>
    <mergeCell ref="D24:D25"/>
    <mergeCell ref="E24:E25"/>
    <mergeCell ref="F24:F25"/>
    <mergeCell ref="I22:I23"/>
    <mergeCell ref="J22:J23"/>
    <mergeCell ref="K22:K23"/>
    <mergeCell ref="L22:L23"/>
    <mergeCell ref="S24:S25"/>
    <mergeCell ref="A26:A27"/>
    <mergeCell ref="B26:B27"/>
    <mergeCell ref="C26:C27"/>
    <mergeCell ref="D26:D27"/>
    <mergeCell ref="E26:E27"/>
    <mergeCell ref="J24:J25"/>
    <mergeCell ref="K24:K25"/>
    <mergeCell ref="F26:F27"/>
    <mergeCell ref="A24:A25"/>
    <mergeCell ref="L24:L25"/>
    <mergeCell ref="I26:I27"/>
    <mergeCell ref="J26:J27"/>
    <mergeCell ref="K26:K27"/>
    <mergeCell ref="L26:L27"/>
    <mergeCell ref="I24:I25"/>
    <mergeCell ref="M26:M27"/>
    <mergeCell ref="N26:N27"/>
    <mergeCell ref="O26:P26"/>
    <mergeCell ref="Q26:Q27"/>
    <mergeCell ref="O6:P6"/>
    <mergeCell ref="O4:P5"/>
    <mergeCell ref="M24:M25"/>
    <mergeCell ref="N24:N25"/>
    <mergeCell ref="O24:P24"/>
    <mergeCell ref="O22:P22"/>
    <mergeCell ref="Q4:Q5"/>
    <mergeCell ref="Q22:Q23"/>
    <mergeCell ref="Q20:Q21"/>
    <mergeCell ref="Q18:Q19"/>
    <mergeCell ref="Q24:Q25"/>
    <mergeCell ref="Q14:Q15"/>
    <mergeCell ref="A28:A29"/>
    <mergeCell ref="B28:B29"/>
    <mergeCell ref="C28:C29"/>
    <mergeCell ref="D28:D29"/>
    <mergeCell ref="E28:E29"/>
    <mergeCell ref="F28:F29"/>
    <mergeCell ref="G46:H46"/>
    <mergeCell ref="I30:I31"/>
    <mergeCell ref="J30:J31"/>
    <mergeCell ref="K30:K31"/>
    <mergeCell ref="L30:L31"/>
    <mergeCell ref="G40:H40"/>
    <mergeCell ref="G42:H42"/>
    <mergeCell ref="G36:H36"/>
    <mergeCell ref="I38:I39"/>
    <mergeCell ref="G38:H38"/>
    <mergeCell ref="S28:S29"/>
    <mergeCell ref="I28:I29"/>
    <mergeCell ref="J28:J29"/>
    <mergeCell ref="K28:K29"/>
    <mergeCell ref="L28:L29"/>
    <mergeCell ref="G44:H44"/>
    <mergeCell ref="M28:M29"/>
    <mergeCell ref="M30:M31"/>
    <mergeCell ref="N28:N29"/>
    <mergeCell ref="O28:P28"/>
    <mergeCell ref="Q28:Q29"/>
    <mergeCell ref="R28:R29"/>
    <mergeCell ref="Q30:Q31"/>
    <mergeCell ref="I32:I33"/>
    <mergeCell ref="J32:J33"/>
    <mergeCell ref="K32:K33"/>
    <mergeCell ref="L32:L33"/>
    <mergeCell ref="B30:B31"/>
    <mergeCell ref="C30:C31"/>
    <mergeCell ref="D30:D31"/>
    <mergeCell ref="E30:E31"/>
    <mergeCell ref="F30:F31"/>
    <mergeCell ref="S30:S31"/>
    <mergeCell ref="N30:N31"/>
    <mergeCell ref="O30:P30"/>
    <mergeCell ref="A32:A33"/>
    <mergeCell ref="B32:B33"/>
    <mergeCell ref="C32:C33"/>
    <mergeCell ref="D32:D33"/>
    <mergeCell ref="E32:E33"/>
    <mergeCell ref="F32:F33"/>
    <mergeCell ref="S32:S33"/>
    <mergeCell ref="A30:A31"/>
    <mergeCell ref="O36:P36"/>
    <mergeCell ref="Q36:Q37"/>
    <mergeCell ref="G32:H32"/>
    <mergeCell ref="R30:R31"/>
    <mergeCell ref="I34:I35"/>
    <mergeCell ref="R36:R37"/>
    <mergeCell ref="O34:P34"/>
    <mergeCell ref="Q34:Q35"/>
    <mergeCell ref="J36:J37"/>
    <mergeCell ref="K36:K37"/>
    <mergeCell ref="L36:L37"/>
    <mergeCell ref="G34:H34"/>
    <mergeCell ref="N34:N35"/>
    <mergeCell ref="M36:M37"/>
    <mergeCell ref="N36:N37"/>
    <mergeCell ref="B34:B35"/>
    <mergeCell ref="C34:C35"/>
    <mergeCell ref="D34:D35"/>
    <mergeCell ref="E34:E35"/>
    <mergeCell ref="F34:F35"/>
    <mergeCell ref="M32:M33"/>
    <mergeCell ref="L34:L35"/>
    <mergeCell ref="F36:F37"/>
    <mergeCell ref="G26:H26"/>
    <mergeCell ref="G28:H28"/>
    <mergeCell ref="G30:H30"/>
    <mergeCell ref="R34:R35"/>
    <mergeCell ref="M34:M35"/>
    <mergeCell ref="N32:N33"/>
    <mergeCell ref="O32:P32"/>
    <mergeCell ref="Q32:Q33"/>
    <mergeCell ref="R32:R33"/>
    <mergeCell ref="S34:S35"/>
    <mergeCell ref="A36:A37"/>
    <mergeCell ref="B36:B37"/>
    <mergeCell ref="C36:C37"/>
    <mergeCell ref="D36:D37"/>
    <mergeCell ref="E36:E37"/>
    <mergeCell ref="A34:A35"/>
    <mergeCell ref="S36:S37"/>
    <mergeCell ref="J34:J35"/>
    <mergeCell ref="K34:K35"/>
    <mergeCell ref="A38:A39"/>
    <mergeCell ref="B38:B39"/>
    <mergeCell ref="C38:C39"/>
    <mergeCell ref="D38:D39"/>
    <mergeCell ref="E38:E39"/>
    <mergeCell ref="F38:F39"/>
    <mergeCell ref="G14:H14"/>
    <mergeCell ref="G16:H16"/>
    <mergeCell ref="G18:H18"/>
    <mergeCell ref="I36:I37"/>
    <mergeCell ref="G20:H20"/>
    <mergeCell ref="G24:H24"/>
    <mergeCell ref="M38:M39"/>
    <mergeCell ref="N38:N39"/>
    <mergeCell ref="O38:P38"/>
    <mergeCell ref="Q38:Q39"/>
    <mergeCell ref="R38:R39"/>
    <mergeCell ref="J38:J39"/>
    <mergeCell ref="K38:K39"/>
    <mergeCell ref="L38:L39"/>
    <mergeCell ref="S38:S39"/>
    <mergeCell ref="I40:I41"/>
    <mergeCell ref="J40:J41"/>
    <mergeCell ref="K40:K41"/>
    <mergeCell ref="L40:L41"/>
    <mergeCell ref="A40:A41"/>
    <mergeCell ref="B40:B41"/>
    <mergeCell ref="C40:C41"/>
    <mergeCell ref="D40:D41"/>
    <mergeCell ref="E40:E41"/>
    <mergeCell ref="F40:F41"/>
    <mergeCell ref="M40:M41"/>
    <mergeCell ref="N40:N41"/>
    <mergeCell ref="O40:P40"/>
    <mergeCell ref="Q40:Q41"/>
    <mergeCell ref="R40:R41"/>
    <mergeCell ref="S40:S41"/>
    <mergeCell ref="S42:S43"/>
    <mergeCell ref="I42:I43"/>
    <mergeCell ref="J42:J43"/>
    <mergeCell ref="K42:K43"/>
    <mergeCell ref="L42:L43"/>
    <mergeCell ref="M42:M43"/>
    <mergeCell ref="N42:N43"/>
    <mergeCell ref="O42:P42"/>
    <mergeCell ref="Q42:Q43"/>
    <mergeCell ref="A42:A43"/>
    <mergeCell ref="B42:B43"/>
    <mergeCell ref="C42:C43"/>
    <mergeCell ref="D42:D43"/>
    <mergeCell ref="E42:E43"/>
    <mergeCell ref="F44:F45"/>
    <mergeCell ref="A44:A45"/>
    <mergeCell ref="B44:B45"/>
    <mergeCell ref="C44:C45"/>
    <mergeCell ref="D44:D45"/>
    <mergeCell ref="R42:R43"/>
    <mergeCell ref="F42:F43"/>
    <mergeCell ref="N44:N45"/>
    <mergeCell ref="O44:P44"/>
    <mergeCell ref="Q44:Q45"/>
    <mergeCell ref="S18:S19"/>
    <mergeCell ref="R20:R21"/>
    <mergeCell ref="S20:S21"/>
    <mergeCell ref="R22:R23"/>
    <mergeCell ref="S22:S23"/>
    <mergeCell ref="E44:E45"/>
    <mergeCell ref="R44:R45"/>
    <mergeCell ref="S44:S45"/>
    <mergeCell ref="I44:I45"/>
    <mergeCell ref="J44:J45"/>
    <mergeCell ref="K44:K45"/>
    <mergeCell ref="L44:L45"/>
    <mergeCell ref="A46:A47"/>
    <mergeCell ref="B46:B47"/>
    <mergeCell ref="C46:C47"/>
    <mergeCell ref="D46:D47"/>
    <mergeCell ref="E46:E47"/>
    <mergeCell ref="F46:F47"/>
    <mergeCell ref="I46:I47"/>
    <mergeCell ref="J46:J47"/>
    <mergeCell ref="K46:K47"/>
    <mergeCell ref="L46:L47"/>
    <mergeCell ref="S8:S9"/>
    <mergeCell ref="S10:S11"/>
    <mergeCell ref="S12:S13"/>
    <mergeCell ref="S14:S15"/>
    <mergeCell ref="S16:S17"/>
    <mergeCell ref="R18:R19"/>
    <mergeCell ref="AA14:AA15"/>
    <mergeCell ref="AA16:AA17"/>
    <mergeCell ref="AA18:AA19"/>
    <mergeCell ref="M46:M47"/>
    <mergeCell ref="N46:N47"/>
    <mergeCell ref="O46:P46"/>
    <mergeCell ref="Q46:Q47"/>
    <mergeCell ref="R46:R47"/>
    <mergeCell ref="S46:S47"/>
    <mergeCell ref="M44:M45"/>
    <mergeCell ref="AA20:AA21"/>
    <mergeCell ref="AA22:AA23"/>
    <mergeCell ref="AA24:AA25"/>
    <mergeCell ref="AA26:AA27"/>
    <mergeCell ref="AA28:AA29"/>
    <mergeCell ref="AA30:AA31"/>
    <mergeCell ref="AA32:AA33"/>
    <mergeCell ref="AA34:AA35"/>
    <mergeCell ref="AA36:AA37"/>
    <mergeCell ref="AA38:AA39"/>
    <mergeCell ref="AA40:AA41"/>
    <mergeCell ref="AA42:AA43"/>
    <mergeCell ref="AA44:AA45"/>
    <mergeCell ref="AA46:AA47"/>
    <mergeCell ref="AC8:AC9"/>
    <mergeCell ref="AC10:AC11"/>
    <mergeCell ref="AC12:AC13"/>
    <mergeCell ref="AC14:AC15"/>
    <mergeCell ref="AC16:AC17"/>
    <mergeCell ref="AC18:AC19"/>
    <mergeCell ref="AC20:AC21"/>
    <mergeCell ref="AC22:AC23"/>
    <mergeCell ref="AC24:AC25"/>
    <mergeCell ref="AC26:AC27"/>
    <mergeCell ref="AC28:AC29"/>
    <mergeCell ref="AC30:AC31"/>
    <mergeCell ref="AC32:AC33"/>
    <mergeCell ref="AC34:AC35"/>
    <mergeCell ref="AC36:AC37"/>
    <mergeCell ref="AC38:AC39"/>
    <mergeCell ref="AC40:AC41"/>
    <mergeCell ref="AC42:AC43"/>
    <mergeCell ref="AC44:AC45"/>
    <mergeCell ref="AC46:AC47"/>
    <mergeCell ref="AC6:AC7"/>
    <mergeCell ref="AA6:AA7"/>
    <mergeCell ref="Z6:Z7"/>
    <mergeCell ref="Z8:Z9"/>
    <mergeCell ref="Z10:Z11"/>
    <mergeCell ref="Z12:Z13"/>
    <mergeCell ref="AA8:AA9"/>
    <mergeCell ref="AA10:AA11"/>
    <mergeCell ref="AA12:AA13"/>
    <mergeCell ref="Z14:Z15"/>
    <mergeCell ref="Z16:Z17"/>
    <mergeCell ref="Z18:Z19"/>
    <mergeCell ref="Z20:Z21"/>
    <mergeCell ref="Z22:Z23"/>
    <mergeCell ref="Z24:Z25"/>
    <mergeCell ref="Z26:Z27"/>
    <mergeCell ref="Z28:Z29"/>
    <mergeCell ref="Z30:Z31"/>
    <mergeCell ref="Z32:Z33"/>
    <mergeCell ref="Z34:Z35"/>
    <mergeCell ref="Z36:Z37"/>
    <mergeCell ref="Z38:Z39"/>
    <mergeCell ref="Z40:Z41"/>
    <mergeCell ref="Z42:Z43"/>
    <mergeCell ref="Z44:Z45"/>
    <mergeCell ref="Z46:Z47"/>
    <mergeCell ref="AB6:AB7"/>
    <mergeCell ref="AB8:AB9"/>
    <mergeCell ref="AB10:AB11"/>
    <mergeCell ref="AB12:AB13"/>
    <mergeCell ref="AB14:AB15"/>
    <mergeCell ref="AB16:AB17"/>
    <mergeCell ref="AB18:AB19"/>
    <mergeCell ref="AB20:AB21"/>
    <mergeCell ref="AB22:AB23"/>
    <mergeCell ref="AB24:AB25"/>
    <mergeCell ref="AB26:AB27"/>
    <mergeCell ref="AB28:AB29"/>
    <mergeCell ref="AB30:AB31"/>
    <mergeCell ref="AB32:AB33"/>
    <mergeCell ref="AB34:AB35"/>
    <mergeCell ref="AB36:AB37"/>
    <mergeCell ref="AB38:AB39"/>
    <mergeCell ref="AB40:AB41"/>
    <mergeCell ref="AB42:AB43"/>
    <mergeCell ref="AB44:AB45"/>
    <mergeCell ref="AB46:AB47"/>
    <mergeCell ref="AD6:AE6"/>
    <mergeCell ref="AD8:AD9"/>
    <mergeCell ref="AE8:AE9"/>
    <mergeCell ref="AD10:AD11"/>
    <mergeCell ref="AE10:AE11"/>
    <mergeCell ref="AD12:AD13"/>
    <mergeCell ref="AE12:AE13"/>
    <mergeCell ref="AD14:AD15"/>
    <mergeCell ref="AE14:AE15"/>
    <mergeCell ref="AD16:AD17"/>
    <mergeCell ref="AE16:AE17"/>
    <mergeCell ref="AD18:AD19"/>
    <mergeCell ref="AE18:AE19"/>
    <mergeCell ref="AD20:AD21"/>
    <mergeCell ref="AE20:AE21"/>
    <mergeCell ref="AD22:AD23"/>
    <mergeCell ref="AE22:AE23"/>
    <mergeCell ref="AD24:AD25"/>
    <mergeCell ref="AE24:AE25"/>
    <mergeCell ref="AD26:AD27"/>
    <mergeCell ref="AE26:AE27"/>
    <mergeCell ref="AD28:AD29"/>
    <mergeCell ref="AE28:AE29"/>
    <mergeCell ref="AD30:AD31"/>
    <mergeCell ref="AE30:AE31"/>
    <mergeCell ref="AD32:AD33"/>
    <mergeCell ref="AE32:AE33"/>
    <mergeCell ref="AD34:AD35"/>
    <mergeCell ref="AE34:AE35"/>
    <mergeCell ref="AD36:AD37"/>
    <mergeCell ref="AE36:AE37"/>
    <mergeCell ref="AD38:AD39"/>
    <mergeCell ref="AE38:AE39"/>
    <mergeCell ref="AD40:AD41"/>
    <mergeCell ref="AE40:AE41"/>
    <mergeCell ref="AD42:AD43"/>
    <mergeCell ref="AE42:AE43"/>
    <mergeCell ref="AD44:AD45"/>
    <mergeCell ref="AE44:AE45"/>
    <mergeCell ref="AD46:AD47"/>
    <mergeCell ref="AE46:AE47"/>
    <mergeCell ref="G8:H8"/>
    <mergeCell ref="R8:R9"/>
    <mergeCell ref="R10:R11"/>
    <mergeCell ref="R12:R13"/>
    <mergeCell ref="R14:R15"/>
    <mergeCell ref="R16:R17"/>
  </mergeCells>
  <dataValidations count="3">
    <dataValidation type="list" allowBlank="1" showInputMessage="1" showErrorMessage="1" sqref="B8:B47">
      <formula1>$V$7:$V$10</formula1>
    </dataValidation>
    <dataValidation type="list" allowBlank="1" showInputMessage="1" showErrorMessage="1" sqref="F8:F47">
      <formula1>$U$7:$U$26</formula1>
    </dataValidation>
    <dataValidation type="list" allowBlank="1" showInputMessage="1" showErrorMessage="1" sqref="I8:I47">
      <formula1>$AH$8:$AH$72</formula1>
    </dataValidation>
  </dataValidations>
  <printOptions/>
  <pageMargins left="0.8661417322834646" right="0.4724409448818898" top="0.5511811023622047" bottom="0.5511811023622047" header="0.5118110236220472" footer="0.5118110236220472"/>
  <pageSetup horizontalDpi="600" verticalDpi="600" orientation="landscape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試運転の資料館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短絡電流計算書</dc:title>
  <dc:subject>短絡電流計算書</dc:subject>
  <dc:creator>試運転</dc:creator>
  <cp:keywords>短絡; 定格遮断容量; 電流; 計算</cp:keywords>
  <dc:description/>
  <cp:lastModifiedBy/>
  <dcterms:created xsi:type="dcterms:W3CDTF">2016-06-03T08:41:26Z</dcterms:created>
  <dcterms:modified xsi:type="dcterms:W3CDTF">2016-06-03T08:42:09Z</dcterms:modified>
  <cp:category/>
  <cp:version/>
  <cp:contentType/>
  <cp:contentStatus/>
</cp:coreProperties>
</file>