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610" tabRatio="842" activeTab="0"/>
  </bookViews>
  <sheets>
    <sheet name="CR選定" sheetId="1" r:id="rId1"/>
  </sheets>
  <definedNames>
    <definedName name="_xlnm.Print_Area" localSheetId="0">'CR選定'!$A$1:$Q$57</definedName>
  </definedNames>
  <calcPr fullCalcOnLoad="1"/>
</workbook>
</file>

<file path=xl/comments1.xml><?xml version="1.0" encoding="utf-8"?>
<comments xmlns="http://schemas.openxmlformats.org/spreadsheetml/2006/main">
  <authors>
    <author>作成者</author>
  </authors>
  <commentList>
    <comment ref="B3" authorId="0">
      <text>
        <r>
          <rPr>
            <sz val="9"/>
            <rFont val="ＭＳ Ｐゴシック"/>
            <family val="3"/>
          </rPr>
          <t>幹線番号を
手動入力</t>
        </r>
      </text>
    </comment>
    <comment ref="C3" authorId="0">
      <text>
        <r>
          <rPr>
            <sz val="9"/>
            <rFont val="ＭＳ Ｐゴシック"/>
            <family val="3"/>
          </rPr>
          <t>ケーブルの用途が電力用なのか
通信用なのかをリストより選択。
電力の場合は配電方式を指定する。</t>
        </r>
      </text>
    </comment>
    <comment ref="D3" authorId="0">
      <text>
        <r>
          <rPr>
            <sz val="9"/>
            <rFont val="ＭＳ Ｐゴシック"/>
            <family val="3"/>
          </rPr>
          <t>ケーブルが電力用の場合は、
電圧をリストより選択</t>
        </r>
      </text>
    </comment>
    <comment ref="E3" authorId="0">
      <text>
        <r>
          <rPr>
            <sz val="9"/>
            <rFont val="ＭＳ Ｐゴシック"/>
            <family val="3"/>
          </rPr>
          <t>負荷名称を手動入力</t>
        </r>
      </text>
    </comment>
    <comment ref="F3" authorId="0">
      <text>
        <r>
          <rPr>
            <sz val="9"/>
            <rFont val="ＭＳ Ｐゴシック"/>
            <family val="3"/>
          </rPr>
          <t>ケーブルが電力用の場合は
遮断器容量をリストより選択</t>
        </r>
      </text>
    </comment>
    <comment ref="G3" authorId="0">
      <text>
        <r>
          <rPr>
            <sz val="9"/>
            <rFont val="ＭＳ Ｐゴシック"/>
            <family val="3"/>
          </rPr>
          <t>ケーブルが電力用の場合は
遮断器容量をリストより選択</t>
        </r>
      </text>
    </comment>
    <comment ref="H3" authorId="0">
      <text>
        <r>
          <rPr>
            <sz val="9"/>
            <rFont val="ＭＳ Ｐゴシック"/>
            <family val="3"/>
          </rPr>
          <t xml:space="preserve">ケーブルが電力用の場合は
負荷電流値を手動入力
</t>
        </r>
      </text>
    </comment>
    <comment ref="L4" authorId="0">
      <text>
        <r>
          <rPr>
            <sz val="9"/>
            <rFont val="ＭＳ Ｐゴシック"/>
            <family val="3"/>
          </rPr>
          <t>ケーブルの種類を
リストより選択</t>
        </r>
      </text>
    </comment>
    <comment ref="D49" authorId="0">
      <text>
        <r>
          <rPr>
            <sz val="9"/>
            <rFont val="ＭＳ Ｐゴシック"/>
            <family val="3"/>
          </rPr>
          <t>ケーブルラックの設置段数を
リストより選択</t>
        </r>
      </text>
    </comment>
    <comment ref="D53" authorId="0">
      <text>
        <r>
          <rPr>
            <sz val="9"/>
            <rFont val="ＭＳ Ｐゴシック"/>
            <family val="3"/>
          </rPr>
          <t>ケーブル間の離隔距離を
リストより選択
通常はS=D（設置間隔
=ケーブル太さ）とする。</t>
        </r>
      </text>
    </comment>
    <comment ref="O4" authorId="0">
      <text>
        <r>
          <rPr>
            <sz val="9"/>
            <rFont val="ＭＳ Ｐゴシック"/>
            <family val="3"/>
          </rPr>
          <t>数値が出力されない場合、電線の
許容電流値が保護用遮断器のAT値より低く、
保護協調が取れていないことを示す</t>
        </r>
      </text>
    </comment>
    <comment ref="N4" authorId="0">
      <text>
        <r>
          <rPr>
            <sz val="9"/>
            <rFont val="ＭＳ Ｐゴシック"/>
            <family val="3"/>
          </rPr>
          <t>内線規程1340-1に沿って、
7捨8入とする。</t>
        </r>
      </text>
    </comment>
    <comment ref="I47" authorId="0">
      <text>
        <r>
          <rPr>
            <sz val="9"/>
            <rFont val="ＭＳ Ｐゴシック"/>
            <family val="3"/>
          </rPr>
          <t>電線管に通線する電線の断面積は、電線管断面積の
32％以下が原則である。
ただし電線管の屈曲が少なく、容易に電線を引き替える事が
できる場合に限り、48％まで緩和することも可能。
なお、アウトレットボックスに収容する電線芯線数の合計は
16本以下とし、16本を超える場合は適切なプルボックスへ
変更する等、位置ボックスの電線収容数を考慮すること。
（詳細は、建築設備設計基準を参照のこと）</t>
        </r>
      </text>
    </comment>
    <comment ref="E47" authorId="0">
      <text>
        <r>
          <rPr>
            <sz val="9"/>
            <rFont val="ＭＳ Ｐゴシック"/>
            <family val="3"/>
          </rPr>
          <t>金属線ぴに通線する電線の断面積は、金属線ぴ断面積の20％以下が原則である。
ただし通信用の電線を通線する場合に限り、50％まで緩和することも可能。
なお本計算書では、MM1-A型およびB型について掲載していないが、
A型およびB型に通線する絶縁電線の本数は最大10本までである。</t>
        </r>
      </text>
    </comment>
  </commentList>
</comments>
</file>

<file path=xl/sharedStrings.xml><?xml version="1.0" encoding="utf-8"?>
<sst xmlns="http://schemas.openxmlformats.org/spreadsheetml/2006/main" count="353" uniqueCount="347">
  <si>
    <t>電気方式</t>
  </si>
  <si>
    <t>電圧</t>
  </si>
  <si>
    <t>負荷名称</t>
  </si>
  <si>
    <t>ケーブルの列数（n）</t>
  </si>
  <si>
    <t>ケーブルの段数（m）</t>
  </si>
  <si>
    <t>ケーブルの仕上り外径合計</t>
  </si>
  <si>
    <t>ケーブルラックの必要寸法</t>
  </si>
  <si>
    <t>［V］</t>
  </si>
  <si>
    <t>［A］</t>
  </si>
  <si>
    <t>Σ（D+10）</t>
  </si>
  <si>
    <t>1.2{Σ（D+10）+60}</t>
  </si>
  <si>
    <t>許容電流低減率</t>
  </si>
  <si>
    <t>Ｉ［A］</t>
  </si>
  <si>
    <t>幹線保護用遮断器定格電流</t>
  </si>
  <si>
    <t>幹線番号又は名称</t>
  </si>
  <si>
    <t>ケーブル</t>
  </si>
  <si>
    <t>許容電流</t>
  </si>
  <si>
    <t>ケーブルラック</t>
  </si>
  <si>
    <t>ケーブルの仕上り外径</t>
  </si>
  <si>
    <t>D+10</t>
  </si>
  <si>
    <t>D［mm］</t>
  </si>
  <si>
    <t>許容電流低減率の算出</t>
  </si>
  <si>
    <t>主幹器具
定格電流</t>
  </si>
  <si>
    <t>設計負荷
電流</t>
  </si>
  <si>
    <t>ケーブル選定上必要許容電流</t>
  </si>
  <si>
    <t>低減率を考慮した許容電流</t>
  </si>
  <si>
    <t>種別及び断面積</t>
  </si>
  <si>
    <t>選定するケーブルラック寸法</t>
  </si>
  <si>
    <t>建物名称　　</t>
  </si>
  <si>
    <t>平成　　年　　月　　日</t>
  </si>
  <si>
    <t>IV1.6</t>
  </si>
  <si>
    <t>IV2.0</t>
  </si>
  <si>
    <t>IV3.5</t>
  </si>
  <si>
    <t>IV5.5</t>
  </si>
  <si>
    <t>IV8</t>
  </si>
  <si>
    <t>IV14</t>
  </si>
  <si>
    <t>IV22</t>
  </si>
  <si>
    <t>IV38</t>
  </si>
  <si>
    <t>IV60</t>
  </si>
  <si>
    <t>IV100</t>
  </si>
  <si>
    <t>IV150</t>
  </si>
  <si>
    <t>IV200</t>
  </si>
  <si>
    <t>IV250</t>
  </si>
  <si>
    <t>IV325</t>
  </si>
  <si>
    <t>VVF1.6-2C</t>
  </si>
  <si>
    <t>VVF1.6-3C</t>
  </si>
  <si>
    <t>VVF2.0-2C</t>
  </si>
  <si>
    <t>VVF2.0-3C</t>
  </si>
  <si>
    <t>CV2-1C</t>
  </si>
  <si>
    <t>CV3.5-1C</t>
  </si>
  <si>
    <t>CV5.5-1C</t>
  </si>
  <si>
    <t>CV8-1C</t>
  </si>
  <si>
    <t>CV14-1C</t>
  </si>
  <si>
    <t>CV22-1C</t>
  </si>
  <si>
    <t>CV38-1C</t>
  </si>
  <si>
    <t>CV60-1C</t>
  </si>
  <si>
    <t>CV100-1C</t>
  </si>
  <si>
    <t>CV150-1C</t>
  </si>
  <si>
    <t>CV200-1C</t>
  </si>
  <si>
    <t>CV250-1C</t>
  </si>
  <si>
    <t>CV325-1C</t>
  </si>
  <si>
    <t>CV2-2C</t>
  </si>
  <si>
    <t>CV3.5-2C</t>
  </si>
  <si>
    <t>CV5.5-2C</t>
  </si>
  <si>
    <t>CV8-2C</t>
  </si>
  <si>
    <t>CV14-2C</t>
  </si>
  <si>
    <t>CV22-2C</t>
  </si>
  <si>
    <t>CV38-2C</t>
  </si>
  <si>
    <t>CV60-2C</t>
  </si>
  <si>
    <t>CV100-2C</t>
  </si>
  <si>
    <t>CV150-2C</t>
  </si>
  <si>
    <t>CV200-2C</t>
  </si>
  <si>
    <t>CV250-2C</t>
  </si>
  <si>
    <t>CV325-2C</t>
  </si>
  <si>
    <t>CV2-3C</t>
  </si>
  <si>
    <t>CV3.5-3C</t>
  </si>
  <si>
    <t>CV5.5-3C</t>
  </si>
  <si>
    <t>CV8-3C</t>
  </si>
  <si>
    <t>CV14-3C</t>
  </si>
  <si>
    <t>CV22-3C</t>
  </si>
  <si>
    <t>CV38-3C</t>
  </si>
  <si>
    <t>CV60-3C</t>
  </si>
  <si>
    <t>CV100-3C</t>
  </si>
  <si>
    <t>CV150-3C</t>
  </si>
  <si>
    <t>CV200-3C</t>
  </si>
  <si>
    <t>CV250-3C</t>
  </si>
  <si>
    <t>CV325-3C</t>
  </si>
  <si>
    <t>CV2-4C</t>
  </si>
  <si>
    <t>CV3.5-4C</t>
  </si>
  <si>
    <t>CV5.5-4C</t>
  </si>
  <si>
    <t>CV8-4C</t>
  </si>
  <si>
    <t>CV14-4C</t>
  </si>
  <si>
    <t>CV22-4C</t>
  </si>
  <si>
    <t>CV38-4C</t>
  </si>
  <si>
    <t>CV60-4C</t>
  </si>
  <si>
    <t>CV100-4C</t>
  </si>
  <si>
    <t>CV150-4C</t>
  </si>
  <si>
    <t>CV200-4C</t>
  </si>
  <si>
    <t>CV250-4C</t>
  </si>
  <si>
    <t>CV325-4C</t>
  </si>
  <si>
    <t>CVT14</t>
  </si>
  <si>
    <t>CVT22</t>
  </si>
  <si>
    <t>CVT38</t>
  </si>
  <si>
    <t>CVT60</t>
  </si>
  <si>
    <t>CVT100</t>
  </si>
  <si>
    <t>CVT150</t>
  </si>
  <si>
    <t>CVT200</t>
  </si>
  <si>
    <t>CVT250</t>
  </si>
  <si>
    <t>CVT325</t>
  </si>
  <si>
    <t>FP2-1C</t>
  </si>
  <si>
    <t>FP3.5-1C</t>
  </si>
  <si>
    <t>FP5.5-1C</t>
  </si>
  <si>
    <t>FP8-1C</t>
  </si>
  <si>
    <t>FP14-1C</t>
  </si>
  <si>
    <t>FP22-1C</t>
  </si>
  <si>
    <t>FP38-1C</t>
  </si>
  <si>
    <t>FP60-1C</t>
  </si>
  <si>
    <t>FP100-1C</t>
  </si>
  <si>
    <t>FP150-1C</t>
  </si>
  <si>
    <t>FP200-1C</t>
  </si>
  <si>
    <t>FP250-1C</t>
  </si>
  <si>
    <t>FP325-1C</t>
  </si>
  <si>
    <t>FP2-2C</t>
  </si>
  <si>
    <t>FP3.5-2C</t>
  </si>
  <si>
    <t>FP5.5-2C</t>
  </si>
  <si>
    <t>FP8-2C</t>
  </si>
  <si>
    <t>FP14-2C</t>
  </si>
  <si>
    <t>FP22-2C</t>
  </si>
  <si>
    <t>FP38-2C</t>
  </si>
  <si>
    <t>FP60-2C</t>
  </si>
  <si>
    <t>FP100-2C</t>
  </si>
  <si>
    <t>FP150-2C</t>
  </si>
  <si>
    <t>FP200-2C</t>
  </si>
  <si>
    <t>FP250-2C</t>
  </si>
  <si>
    <t>FP325-2C</t>
  </si>
  <si>
    <t>FP2-3C</t>
  </si>
  <si>
    <t>FP3.5-3C</t>
  </si>
  <si>
    <t>FP5.5-3C</t>
  </si>
  <si>
    <t>FP8-3C</t>
  </si>
  <si>
    <t>FP14-3C</t>
  </si>
  <si>
    <t>FP22-3C</t>
  </si>
  <si>
    <t>FP38-3C</t>
  </si>
  <si>
    <t>FP60-3C</t>
  </si>
  <si>
    <t>FP100-3C</t>
  </si>
  <si>
    <t>FP150-3C</t>
  </si>
  <si>
    <t>FP200-3C</t>
  </si>
  <si>
    <t>FP250-3C</t>
  </si>
  <si>
    <t>FP325-3C</t>
  </si>
  <si>
    <t>FP2-4C</t>
  </si>
  <si>
    <t>FP3.5-4C</t>
  </si>
  <si>
    <t>FP5.5-4C</t>
  </si>
  <si>
    <t>FP8-4C</t>
  </si>
  <si>
    <t>FP14-4C</t>
  </si>
  <si>
    <t>FP22-4C</t>
  </si>
  <si>
    <t>FP38-4C</t>
  </si>
  <si>
    <t>FP60-4C</t>
  </si>
  <si>
    <t>FP100-4C</t>
  </si>
  <si>
    <t>FP150-4C</t>
  </si>
  <si>
    <t>FP200-4C</t>
  </si>
  <si>
    <t>FP250-4C</t>
  </si>
  <si>
    <t>FP325-4C</t>
  </si>
  <si>
    <t>FPT14</t>
  </si>
  <si>
    <t>FPT22</t>
  </si>
  <si>
    <t>FPT38</t>
  </si>
  <si>
    <t>FPT60</t>
  </si>
  <si>
    <t>FPT100</t>
  </si>
  <si>
    <t>FPT150</t>
  </si>
  <si>
    <t>FPT200</t>
  </si>
  <si>
    <t>FPT250</t>
  </si>
  <si>
    <t>FPT325</t>
  </si>
  <si>
    <t>AE0.9-2C</t>
  </si>
  <si>
    <t>AE0.9-3C</t>
  </si>
  <si>
    <t>AE0.9-4C</t>
  </si>
  <si>
    <t>AE1.2-2C</t>
  </si>
  <si>
    <t>AE1.2-3C</t>
  </si>
  <si>
    <t>AE1.2-4C</t>
  </si>
  <si>
    <t>CPEV0.65-1P</t>
  </si>
  <si>
    <t>CPEV0.65-2P</t>
  </si>
  <si>
    <t>CPEV0.65-3P</t>
  </si>
  <si>
    <t>CPEV0.65-5P</t>
  </si>
  <si>
    <t>CPEV0.65-7P</t>
  </si>
  <si>
    <t>CPEV0.65-10P</t>
  </si>
  <si>
    <t>CPEV0.65-15P</t>
  </si>
  <si>
    <t>CPEV0.65-20P</t>
  </si>
  <si>
    <t>CPEV0.65-30P</t>
  </si>
  <si>
    <t>CPEV0.65-50P</t>
  </si>
  <si>
    <t>CPEV0.65-75P</t>
  </si>
  <si>
    <t>CPEV0.65-100P</t>
  </si>
  <si>
    <t>CPEV0.65-150P</t>
  </si>
  <si>
    <t>CPEV0.65-200P</t>
  </si>
  <si>
    <t>CPEV0.9-1P</t>
  </si>
  <si>
    <t>CPEV0.9-2P</t>
  </si>
  <si>
    <t>CPEV0.9-3P</t>
  </si>
  <si>
    <t>CPEV0.9-5P</t>
  </si>
  <si>
    <t>CPEV0.9-7P</t>
  </si>
  <si>
    <t>CPEV0.9-10P</t>
  </si>
  <si>
    <t>CPEV0.9-15P</t>
  </si>
  <si>
    <t>CPEV0.9-20P</t>
  </si>
  <si>
    <t>CPEV0.9-30P</t>
  </si>
  <si>
    <t>CPEV0.9-50P</t>
  </si>
  <si>
    <t>CPEV0.9-75P</t>
  </si>
  <si>
    <t>CPEV0.9-100P</t>
  </si>
  <si>
    <t>CPEV0.9-150P</t>
  </si>
  <si>
    <t>CPEV0.9-200P</t>
  </si>
  <si>
    <t>CPEV1.2-1P</t>
  </si>
  <si>
    <t>CPEV1.2-2P</t>
  </si>
  <si>
    <t>CPEV1.2-3P</t>
  </si>
  <si>
    <t>CPEV1.2-5P</t>
  </si>
  <si>
    <t>CPEV1.2-7P</t>
  </si>
  <si>
    <t>CPEV1.2-10P</t>
  </si>
  <si>
    <t>CPEV1.2-15P</t>
  </si>
  <si>
    <t>CPEV1.2-20P</t>
  </si>
  <si>
    <t>CPEV1.2-30P</t>
  </si>
  <si>
    <t>CPEV1.2-50P</t>
  </si>
  <si>
    <t>CPEV1.2-75P</t>
  </si>
  <si>
    <t>CPEV1.2-100P</t>
  </si>
  <si>
    <t>CPEV1.2-150P</t>
  </si>
  <si>
    <t>CPEV1.2-200P</t>
  </si>
  <si>
    <t>CVV1.25-2C</t>
  </si>
  <si>
    <t>CVV1.25-3C</t>
  </si>
  <si>
    <t>CVV1.25-4C</t>
  </si>
  <si>
    <t>CVV1.25-5C</t>
  </si>
  <si>
    <t>CVV1.25-6C</t>
  </si>
  <si>
    <t>CVV1.25-7C</t>
  </si>
  <si>
    <t>CVV1.25-8C</t>
  </si>
  <si>
    <t>CVV1.25-10C</t>
  </si>
  <si>
    <t>CVV1.25-12C</t>
  </si>
  <si>
    <t>CVV1.25-15C</t>
  </si>
  <si>
    <t>CVV1.25-20C</t>
  </si>
  <si>
    <t>CVV1.25-30C</t>
  </si>
  <si>
    <t>CVV2-2C</t>
  </si>
  <si>
    <t>CVV2-3C</t>
  </si>
  <si>
    <t>CVV2-4C</t>
  </si>
  <si>
    <t>CVV2-5C</t>
  </si>
  <si>
    <t>CVV2-6C</t>
  </si>
  <si>
    <t>CVV2-7C</t>
  </si>
  <si>
    <t>CVV2-8C</t>
  </si>
  <si>
    <t>CVV2-10C</t>
  </si>
  <si>
    <t>CVV2-12C</t>
  </si>
  <si>
    <t>CVV2-15C</t>
  </si>
  <si>
    <t>CVV2-20C</t>
  </si>
  <si>
    <t>CVV2-30C</t>
  </si>
  <si>
    <t>HP0.9-2C</t>
  </si>
  <si>
    <t>HP0.9-3C</t>
  </si>
  <si>
    <t>HP0.9-4C</t>
  </si>
  <si>
    <t>HP1.2-2C</t>
  </si>
  <si>
    <t>HP1.2-3C</t>
  </si>
  <si>
    <t>HP1.2-4C</t>
  </si>
  <si>
    <t>HP1.2-6C</t>
  </si>
  <si>
    <t>HP0.9-3P</t>
  </si>
  <si>
    <t>HP0.9-5P</t>
  </si>
  <si>
    <t>HP0.9-7P</t>
  </si>
  <si>
    <t>HP0.9-10P</t>
  </si>
  <si>
    <t>HP0.9-15P</t>
  </si>
  <si>
    <t>HP0.9-20P</t>
  </si>
  <si>
    <t>HP0.9-30P</t>
  </si>
  <si>
    <t>HP0.9-50P</t>
  </si>
  <si>
    <t>HP1.2-3P</t>
  </si>
  <si>
    <t>HP1.2-5P</t>
  </si>
  <si>
    <t>HP1.2-7P</t>
  </si>
  <si>
    <t>HP1.2-10P</t>
  </si>
  <si>
    <t>HP1.2-15P</t>
  </si>
  <si>
    <t>HP1.2-20P</t>
  </si>
  <si>
    <t>HP1.2-30P</t>
  </si>
  <si>
    <t>HP1.2-50P</t>
  </si>
  <si>
    <t>MVVS0.5-1P</t>
  </si>
  <si>
    <t>MVVS0.5-2P</t>
  </si>
  <si>
    <t>MVVS0.5-3P</t>
  </si>
  <si>
    <t>MVVS0.5-4P</t>
  </si>
  <si>
    <t>MVVS0.5-5P</t>
  </si>
  <si>
    <t>MVVS0.5-7P</t>
  </si>
  <si>
    <t>MVVS0.5-10P</t>
  </si>
  <si>
    <t>MVVS0.5-15P</t>
  </si>
  <si>
    <t>MVVS0.5-20P</t>
  </si>
  <si>
    <t>MVVS0.75-1P</t>
  </si>
  <si>
    <t>MVVS0.75-2P</t>
  </si>
  <si>
    <t>MVVS0.75-3P</t>
  </si>
  <si>
    <t>MVVS0.75-4P</t>
  </si>
  <si>
    <t>MVVS0.75-5P</t>
  </si>
  <si>
    <t>MVVS0.75-7P</t>
  </si>
  <si>
    <t>MVVS0.75-10P</t>
  </si>
  <si>
    <t>MVVS0.75-15P</t>
  </si>
  <si>
    <t>MVVS0.75-20P</t>
  </si>
  <si>
    <t>TIEV0.5-2P</t>
  </si>
  <si>
    <t>TIEV0.5-4P</t>
  </si>
  <si>
    <t>TIEV0.5-6P</t>
  </si>
  <si>
    <t>TKEV0.4-10P</t>
  </si>
  <si>
    <t>TKEV0.4-20P</t>
  </si>
  <si>
    <t>TKEV0.4-30P</t>
  </si>
  <si>
    <t>TKEV0.4-50P</t>
  </si>
  <si>
    <t>TKEV0.4-100P</t>
  </si>
  <si>
    <t>TKEV0.4-200P</t>
  </si>
  <si>
    <t>TKEV0.5-10P</t>
  </si>
  <si>
    <t>TKEV0.5-20P</t>
  </si>
  <si>
    <t>TKEV0.5-30P</t>
  </si>
  <si>
    <t>TKEV0.5-50P</t>
  </si>
  <si>
    <t>TKEV0.5-100P</t>
  </si>
  <si>
    <t>TKEV0.5-200P</t>
  </si>
  <si>
    <t>TKEV0.65-10P</t>
  </si>
  <si>
    <t>TKEV0.65-20P</t>
  </si>
  <si>
    <t>TKEV0.65-30P</t>
  </si>
  <si>
    <t>TKEV0.65-50P</t>
  </si>
  <si>
    <t>TKEV0.65-100P</t>
  </si>
  <si>
    <t>TKEV0.65-200P</t>
  </si>
  <si>
    <t>UTP0.5-4P</t>
  </si>
  <si>
    <t>S-5C-FB</t>
  </si>
  <si>
    <t>S-7C-FB</t>
  </si>
  <si>
    <r>
      <t>A [mm</t>
    </r>
    <r>
      <rPr>
        <vertAlign val="superscript"/>
        <sz val="9"/>
        <rFont val="ＭＳ Ｐゴシック"/>
        <family val="3"/>
      </rPr>
      <t>2</t>
    </r>
    <r>
      <rPr>
        <sz val="9"/>
        <rFont val="ＭＳ Ｐゴシック"/>
        <family val="3"/>
      </rPr>
      <t>]</t>
    </r>
  </si>
  <si>
    <t>ケーブル種類</t>
  </si>
  <si>
    <t>断面積</t>
  </si>
  <si>
    <t>外寸（縦）</t>
  </si>
  <si>
    <t>外寸（横）</t>
  </si>
  <si>
    <t>許容電流</t>
  </si>
  <si>
    <t>単相2線</t>
  </si>
  <si>
    <t>単相3線</t>
  </si>
  <si>
    <t>三相3線</t>
  </si>
  <si>
    <t>三相4線</t>
  </si>
  <si>
    <t>100/200</t>
  </si>
  <si>
    <t>230/400</t>
  </si>
  <si>
    <t>主幹</t>
  </si>
  <si>
    <t>ケーブルの間隔（s）</t>
  </si>
  <si>
    <t>ケーブル段数</t>
  </si>
  <si>
    <t>S=D</t>
  </si>
  <si>
    <t>ケーブル列数表</t>
  </si>
  <si>
    <t>20～</t>
  </si>
  <si>
    <t>S=D</t>
  </si>
  <si>
    <t>S=2D</t>
  </si>
  <si>
    <t>S=3D</t>
  </si>
  <si>
    <t>÷ケーブル段数</t>
  </si>
  <si>
    <t>電圧</t>
  </si>
  <si>
    <t>［mm］</t>
  </si>
  <si>
    <t>［mm2］</t>
  </si>
  <si>
    <t>ケーブルの許容電流およびケーブルラック、配管サイズ選定計算書</t>
  </si>
  <si>
    <t>ケーブル</t>
  </si>
  <si>
    <t>ねじなし電線管</t>
  </si>
  <si>
    <t>厚鋼電線管</t>
  </si>
  <si>
    <t>2種可とう電線管</t>
  </si>
  <si>
    <t>波付硬質合成樹脂管</t>
  </si>
  <si>
    <t>ケーブル総断面積</t>
  </si>
  <si>
    <t>ケーブル総断面積/配管断面積=</t>
  </si>
  <si>
    <t>電線管種類</t>
  </si>
  <si>
    <t>通信</t>
  </si>
  <si>
    <t>金属線ぴ</t>
  </si>
  <si>
    <t>2種　断面積50%</t>
  </si>
  <si>
    <t>2種　断面積20%</t>
  </si>
  <si>
    <t>1種　断面積20%</t>
  </si>
  <si>
    <t>1種　断面積50%</t>
  </si>
</sst>
</file>

<file path=xl/styles.xml><?xml version="1.0" encoding="utf-8"?>
<styleSheet xmlns="http://schemas.openxmlformats.org/spreadsheetml/2006/main">
  <numFmts count="7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_ "/>
    <numFmt numFmtId="179" formatCode="0.0_);[Red]\(0.0\)"/>
    <numFmt numFmtId="180" formatCode="#,###"/>
    <numFmt numFmtId="181" formatCode="#,###.##"/>
    <numFmt numFmtId="182" formatCode="#,###_ ;[Red]\-#,###"/>
    <numFmt numFmtId="183" formatCode="0.00_);[Red]\(0.00\)"/>
    <numFmt numFmtId="184" formatCode="0.0%"/>
    <numFmt numFmtId="185" formatCode="0.0&quot;H&quot;\ "/>
    <numFmt numFmtId="186" formatCode="&quot;=&quot;0.0&quot;H&quot;\ "/>
    <numFmt numFmtId="187" formatCode="&quot;=&quot;0.00&quot;H&quot;\ "/>
    <numFmt numFmtId="188" formatCode="0_);[Red]\(0\)"/>
    <numFmt numFmtId="189" formatCode="#,##0.0_);[Red]\(#,##0.0\)"/>
    <numFmt numFmtId="190" formatCode="0.000"/>
    <numFmt numFmtId="191" formatCode="0.0"/>
    <numFmt numFmtId="192" formatCode="0.000_ "/>
    <numFmt numFmtId="193" formatCode="0.0000_ "/>
    <numFmt numFmtId="194" formatCode="0.000_);[Red]\(0.000\)"/>
    <numFmt numFmtId="195" formatCode="0.0&quot;(ｲ)&quot;\ "/>
    <numFmt numFmtId="196" formatCode="0.0&quot;　(ｲ)&quot;\ "/>
    <numFmt numFmtId="197" formatCode="0.0&quot;　(ﾛ)&quot;\ "/>
    <numFmt numFmtId="198" formatCode="0.00&quot;　(ﾛ)&quot;\ "/>
    <numFmt numFmtId="199" formatCode="0.00&quot;　(ﾊ)&quot;\ 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#,##0.00_ "/>
    <numFmt numFmtId="205" formatCode="[&lt;=999]000;000\-00"/>
    <numFmt numFmtId="206" formatCode="[$-411]g/m\i\k\a"/>
    <numFmt numFmtId="207" formatCode="m&quot;以&quot;&quot;下&quot;"/>
    <numFmt numFmtId="208" formatCode="&quot;ｍ以下&quot;"/>
    <numFmt numFmtId="209" formatCode="###&quot;ｍ以下&quot;"/>
    <numFmt numFmtId="210" formatCode="###&quot;％以下&quot;"/>
    <numFmt numFmtId="211" formatCode="#&quot;％以下&quot;"/>
    <numFmt numFmtId="212" formatCode="_ * #,##0.0_ ;_ * \-#,##0.0_ ;_ * &quot;-&quot;?_ ;_ @_ "/>
    <numFmt numFmtId="213" formatCode="\C\V###&quot;□&quot;"/>
    <numFmt numFmtId="214" formatCode="\C\V\ ###&quot;□&quot;"/>
    <numFmt numFmtId="215" formatCode="###&quot;→&quot;"/>
    <numFmt numFmtId="216" formatCode="###.#&quot;→&quot;"/>
    <numFmt numFmtId="217" formatCode="0.0000"/>
    <numFmt numFmtId="218" formatCode="0.00000"/>
    <numFmt numFmtId="219" formatCode="#&quot;(A)&quot;"/>
    <numFmt numFmtId="220" formatCode="&quot;(&quot;#&quot;)&quot;"/>
    <numFmt numFmtId="221" formatCode="&quot; &quot;@"/>
    <numFmt numFmtId="222" formatCode="&quot;¥&quot;#,##0.0;[Red]&quot;¥&quot;\-#,##0.0"/>
    <numFmt numFmtId="223" formatCode="_ * #,##0.000_ ;_ * \-#,##0.000_ ;_ * &quot;-&quot;???_ ;_ @_ "/>
    <numFmt numFmtId="224" formatCode="#,##0_);[Red]\(#,##0\)"/>
    <numFmt numFmtId="225" formatCode="m/d"/>
    <numFmt numFmtId="226" formatCode="#,##0.0_ "/>
    <numFmt numFmtId="227" formatCode="###&quot;［Aｈ］&quot;"/>
    <numFmt numFmtId="228" formatCode="###&quot;［A］&quot;"/>
    <numFmt numFmtId="229" formatCode="###.#&quot;［A］&quot;"/>
    <numFmt numFmtId="230" formatCode="&quot;Ｔ1=&quot;##0.0"/>
    <numFmt numFmtId="231" formatCode="&quot;Ｔ2=&quot;##0.0"/>
    <numFmt numFmtId="232" formatCode="##0.0&quot;［A］&quot;"/>
    <numFmt numFmtId="233" formatCode="&quot;□&quot;"/>
    <numFmt numFmtId="234" formatCode="##0.0&quot;□&quot;"/>
    <numFmt numFmtId="235" formatCode="#,##0_ "/>
    <numFmt numFmtId="236" formatCode="#,###&quot;階&quot;"/>
  </numFmts>
  <fonts count="60">
    <font>
      <sz val="11"/>
      <name val="ＭＳ Ｐゴシック"/>
      <family val="3"/>
    </font>
    <font>
      <sz val="9"/>
      <name val="ＭＳ 明朝"/>
      <family val="1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sz val="14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  <font>
      <sz val="7"/>
      <name val="ＭＳ Ｐ明朝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9.5"/>
      <name val="ｺﾞｼｯｸ"/>
      <family val="3"/>
    </font>
    <font>
      <b/>
      <sz val="12"/>
      <name val="System"/>
      <family val="0"/>
    </font>
    <font>
      <sz val="9"/>
      <name val="ＭＳ Ｐゴシック"/>
      <family val="3"/>
    </font>
    <font>
      <sz val="6"/>
      <name val="ＭＳ Ｐゴシック"/>
      <family val="3"/>
    </font>
    <font>
      <u val="single"/>
      <sz val="9"/>
      <name val="ＭＳ Ｐゴシック"/>
      <family val="3"/>
    </font>
    <font>
      <sz val="8"/>
      <name val="ＭＳ Ｐゴシック"/>
      <family val="3"/>
    </font>
    <font>
      <sz val="5"/>
      <name val="ＭＳ Ｐゴシック"/>
      <family val="3"/>
    </font>
    <font>
      <vertAlign val="superscript"/>
      <sz val="9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1"/>
      <name val="ＭＳ 明朝"/>
      <family val="1"/>
    </font>
    <font>
      <sz val="6"/>
      <name val="ＭＳ Ｐ明朝"/>
      <family val="1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gray0625"/>
    </fill>
    <fill>
      <patternFill patternType="solid">
        <fgColor rgb="FFC6EFCE"/>
        <bgColor indexed="64"/>
      </patternFill>
    </fill>
    <fill>
      <patternFill patternType="solid">
        <fgColor rgb="FFF2DCDB"/>
        <bgColor indexed="64"/>
      </patternFill>
    </fill>
  </fills>
  <borders count="9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12"/>
      </left>
      <right>
        <color indexed="63"/>
      </right>
      <top>
        <color indexed="63"/>
      </top>
      <bottom style="hair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hair">
        <color indexed="12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 diagonalDown="1">
      <left style="medium">
        <color indexed="8"/>
      </left>
      <right style="medium">
        <color indexed="8"/>
      </right>
      <top style="thin">
        <color indexed="8"/>
      </top>
      <bottom>
        <color indexed="63"/>
      </bottom>
      <diagonal style="thin">
        <color indexed="8"/>
      </diagonal>
    </border>
    <border diagonalDown="1">
      <left style="medium">
        <color indexed="8"/>
      </left>
      <right style="medium">
        <color indexed="8"/>
      </right>
      <top>
        <color indexed="63"/>
      </top>
      <bottom>
        <color indexed="63"/>
      </bottom>
      <diagonal style="thin">
        <color indexed="8"/>
      </diagonal>
    </border>
    <border diagonalDown="1">
      <left style="medium">
        <color indexed="8"/>
      </left>
      <right style="medium">
        <color indexed="8"/>
      </right>
      <top>
        <color indexed="63"/>
      </top>
      <bottom style="thin">
        <color indexed="8"/>
      </bottom>
      <diagonal style="thin">
        <color indexed="8"/>
      </diagonal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theme="1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theme="1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theme="1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theme="1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theme="1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</border>
    <border>
      <left style="thin">
        <color theme="1"/>
      </left>
      <right>
        <color indexed="63"/>
      </right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 style="thin">
        <color theme="1"/>
      </top>
      <bottom style="thin">
        <color theme="1"/>
      </bottom>
    </border>
    <border>
      <left>
        <color indexed="63"/>
      </left>
      <right style="thin">
        <color theme="1"/>
      </right>
      <top style="thin">
        <color theme="1"/>
      </top>
      <bottom style="thin">
        <color theme="1"/>
      </bottom>
    </border>
    <border diagonalDown="1">
      <left style="medium">
        <color indexed="8"/>
      </left>
      <right style="thin">
        <color indexed="8"/>
      </right>
      <top style="thin">
        <color indexed="8"/>
      </top>
      <bottom>
        <color indexed="63"/>
      </bottom>
      <diagonal style="thin">
        <color indexed="8"/>
      </diagonal>
    </border>
    <border diagonalDown="1">
      <left style="medium">
        <color indexed="8"/>
      </left>
      <right style="thin">
        <color indexed="8"/>
      </right>
      <top>
        <color indexed="63"/>
      </top>
      <bottom>
        <color indexed="63"/>
      </bottom>
      <diagonal style="thin">
        <color indexed="8"/>
      </diagonal>
    </border>
    <border diagonalDown="1">
      <left style="medium">
        <color indexed="8"/>
      </left>
      <right style="thin">
        <color indexed="8"/>
      </right>
      <top>
        <color indexed="63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 diagonalDown="1">
      <left style="thin">
        <color indexed="8"/>
      </left>
      <right style="medium">
        <color indexed="8"/>
      </right>
      <top style="thin">
        <color indexed="8"/>
      </top>
      <bottom>
        <color indexed="63"/>
      </bottom>
      <diagonal style="thin">
        <color indexed="8"/>
      </diagonal>
    </border>
    <border diagonalDown="1">
      <left style="thin">
        <color indexed="8"/>
      </left>
      <right style="medium">
        <color indexed="8"/>
      </right>
      <top>
        <color indexed="63"/>
      </top>
      <bottom style="thin">
        <color indexed="8"/>
      </bottom>
      <diagonal style="thin">
        <color indexed="8"/>
      </diagonal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theme="1"/>
      </left>
      <right>
        <color indexed="63"/>
      </right>
      <top style="medium">
        <color theme="1"/>
      </top>
      <bottom style="thin">
        <color theme="1"/>
      </bottom>
    </border>
    <border>
      <left>
        <color indexed="63"/>
      </left>
      <right style="thin">
        <color theme="1"/>
      </right>
      <top style="medium">
        <color theme="1"/>
      </top>
      <bottom style="thin">
        <color theme="1"/>
      </bottom>
    </border>
    <border>
      <left style="medium">
        <color theme="1"/>
      </left>
      <right>
        <color indexed="63"/>
      </right>
      <top style="thin">
        <color theme="1"/>
      </top>
      <bottom style="thin">
        <color theme="1"/>
      </bottom>
    </border>
    <border>
      <left style="medium">
        <color theme="1"/>
      </left>
      <right>
        <color indexed="63"/>
      </right>
      <top style="thin">
        <color theme="1"/>
      </top>
      <bottom style="medium">
        <color theme="1"/>
      </bottom>
    </border>
    <border>
      <left>
        <color indexed="63"/>
      </left>
      <right style="thin">
        <color theme="1"/>
      </right>
      <top style="thin">
        <color theme="1"/>
      </top>
      <bottom style="medium">
        <color theme="1"/>
      </bottom>
    </border>
    <border>
      <left style="thin">
        <color indexed="8"/>
      </left>
      <right style="medium">
        <color theme="1"/>
      </right>
      <top style="thin">
        <color indexed="8"/>
      </top>
      <bottom style="medium">
        <color indexed="8"/>
      </bottom>
    </border>
  </borders>
  <cellStyleXfs count="81"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38" fontId="8" fillId="20" borderId="0" applyNumberFormat="0" applyBorder="0" applyAlignment="0" applyProtection="0"/>
    <xf numFmtId="0" fontId="9" fillId="0" borderId="1" applyNumberFormat="0" applyAlignment="0" applyProtection="0"/>
    <xf numFmtId="0" fontId="9" fillId="0" borderId="2">
      <alignment horizontal="left" vertical="center"/>
      <protection/>
    </xf>
    <xf numFmtId="10" fontId="8" fillId="21" borderId="3" applyNumberFormat="0" applyBorder="0" applyAlignment="0" applyProtection="0"/>
    <xf numFmtId="222" fontId="0" fillId="0" borderId="0">
      <alignment/>
      <protection/>
    </xf>
    <xf numFmtId="10" fontId="10" fillId="0" borderId="0" applyFont="0" applyFill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8" borderId="4" applyNumberFormat="0" applyAlignment="0" applyProtection="0"/>
    <xf numFmtId="0" fontId="46" fillId="29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2" borderId="7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3" fillId="0" borderId="10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11" applyNumberFormat="0" applyFill="0" applyAlignment="0" applyProtection="0"/>
    <xf numFmtId="0" fontId="55" fillId="32" borderId="12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3" borderId="7" applyNumberFormat="0" applyAlignment="0" applyProtection="0"/>
    <xf numFmtId="0" fontId="4" fillId="0" borderId="0">
      <alignment/>
      <protection/>
    </xf>
    <xf numFmtId="0" fontId="21" fillId="0" borderId="0">
      <alignment/>
      <protection/>
    </xf>
    <xf numFmtId="0" fontId="1" fillId="0" borderId="0" applyNumberFormat="0" applyFill="0" applyBorder="0" applyAlignment="0" applyProtection="0"/>
    <xf numFmtId="0" fontId="5" fillId="34" borderId="13" applyNumberFormat="0" applyFill="0" applyBorder="0" applyAlignment="0" applyProtection="0"/>
    <xf numFmtId="221" fontId="0" fillId="0" borderId="14" applyNumberFormat="0" applyFill="0" applyBorder="0" applyAlignment="0" applyProtection="0"/>
    <xf numFmtId="221" fontId="0" fillId="0" borderId="14" applyNumberFormat="0" applyFill="0" applyBorder="0" applyAlignment="0" applyProtection="0"/>
    <xf numFmtId="0" fontId="6" fillId="0" borderId="0" applyNumberFormat="0" applyFill="0" applyBorder="0" applyAlignment="0" applyProtection="0"/>
    <xf numFmtId="0" fontId="11" fillId="0" borderId="0" applyNumberFormat="0" applyFill="0" applyBorder="0" applyAlignment="0">
      <protection/>
    </xf>
    <xf numFmtId="190" fontId="0" fillId="0" borderId="15" applyBorder="0" applyProtection="0">
      <alignment/>
    </xf>
    <xf numFmtId="0" fontId="1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58" fillId="35" borderId="0" applyNumberFormat="0" applyBorder="0" applyAlignment="0" applyProtection="0"/>
  </cellStyleXfs>
  <cellXfs count="166">
    <xf numFmtId="0" fontId="0" fillId="0" borderId="0" xfId="0" applyAlignment="1">
      <alignment/>
    </xf>
    <xf numFmtId="0" fontId="13" fillId="0" borderId="0" xfId="68" applyFont="1" applyFill="1">
      <alignment/>
      <protection/>
    </xf>
    <xf numFmtId="0" fontId="13" fillId="0" borderId="0" xfId="68" applyFont="1" applyFill="1" applyAlignment="1">
      <alignment horizontal="right" vertical="center"/>
      <protection/>
    </xf>
    <xf numFmtId="0" fontId="13" fillId="0" borderId="16" xfId="68" applyFont="1" applyFill="1" applyBorder="1" applyAlignment="1">
      <alignment vertical="center"/>
      <protection/>
    </xf>
    <xf numFmtId="0" fontId="15" fillId="0" borderId="16" xfId="68" applyFont="1" applyFill="1" applyBorder="1" applyAlignment="1">
      <alignment vertical="center"/>
      <protection/>
    </xf>
    <xf numFmtId="0" fontId="15" fillId="0" borderId="16" xfId="68" applyFont="1" applyFill="1" applyBorder="1" applyAlignment="1">
      <alignment horizontal="right" vertical="center"/>
      <protection/>
    </xf>
    <xf numFmtId="0" fontId="13" fillId="0" borderId="0" xfId="68" applyFont="1" applyFill="1" applyAlignment="1">
      <alignment vertical="center"/>
      <protection/>
    </xf>
    <xf numFmtId="0" fontId="13" fillId="0" borderId="17" xfId="68" applyFont="1" applyFill="1" applyBorder="1" applyAlignment="1">
      <alignment horizontal="distributed" vertical="center" wrapText="1"/>
      <protection/>
    </xf>
    <xf numFmtId="0" fontId="13" fillId="0" borderId="18" xfId="68" applyFont="1" applyFill="1" applyBorder="1" applyAlignment="1">
      <alignment horizontal="distributed" vertical="center" wrapText="1"/>
      <protection/>
    </xf>
    <xf numFmtId="0" fontId="13" fillId="0" borderId="19" xfId="68" applyFont="1" applyFill="1" applyBorder="1" applyAlignment="1">
      <alignment horizontal="distributed" vertical="center" wrapText="1"/>
      <protection/>
    </xf>
    <xf numFmtId="0" fontId="13" fillId="0" borderId="15" xfId="0" applyFont="1" applyBorder="1" applyAlignment="1">
      <alignment horizontal="distributed" vertical="center"/>
    </xf>
    <xf numFmtId="0" fontId="13" fillId="0" borderId="20" xfId="68" applyFont="1" applyFill="1" applyBorder="1" applyAlignment="1">
      <alignment horizontal="center" vertical="center" shrinkToFit="1"/>
      <protection/>
    </xf>
    <xf numFmtId="0" fontId="13" fillId="0" borderId="18" xfId="68" applyFont="1" applyFill="1" applyBorder="1" applyAlignment="1">
      <alignment horizontal="center" vertical="center" shrinkToFit="1"/>
      <protection/>
    </xf>
    <xf numFmtId="0" fontId="17" fillId="0" borderId="18" xfId="68" applyFont="1" applyFill="1" applyBorder="1" applyAlignment="1">
      <alignment horizontal="center" vertical="center" wrapText="1" shrinkToFit="1"/>
      <protection/>
    </xf>
    <xf numFmtId="0" fontId="13" fillId="0" borderId="21" xfId="68" applyFont="1" applyFill="1" applyBorder="1" applyAlignment="1">
      <alignment horizontal="center" vertical="center" shrinkToFit="1"/>
      <protection/>
    </xf>
    <xf numFmtId="0" fontId="13" fillId="0" borderId="22" xfId="68" applyFont="1" applyFill="1" applyBorder="1" applyAlignment="1">
      <alignment horizontal="center" vertical="center" shrinkToFit="1"/>
      <protection/>
    </xf>
    <xf numFmtId="0" fontId="13" fillId="0" borderId="23" xfId="68" applyFont="1" applyFill="1" applyBorder="1" applyAlignment="1">
      <alignment horizontal="center" vertical="center"/>
      <protection/>
    </xf>
    <xf numFmtId="0" fontId="13" fillId="0" borderId="23" xfId="68" applyFont="1" applyFill="1" applyBorder="1" applyAlignment="1">
      <alignment horizontal="center" vertical="center" wrapText="1"/>
      <protection/>
    </xf>
    <xf numFmtId="0" fontId="13" fillId="0" borderId="24" xfId="0" applyFont="1" applyBorder="1" applyAlignment="1">
      <alignment vertical="center"/>
    </xf>
    <xf numFmtId="0" fontId="13" fillId="0" borderId="25" xfId="68" applyFont="1" applyFill="1" applyBorder="1" applyAlignment="1">
      <alignment horizontal="center" vertical="center" wrapText="1"/>
      <protection/>
    </xf>
    <xf numFmtId="0" fontId="13" fillId="0" borderId="26" xfId="68" applyFont="1" applyFill="1" applyBorder="1" applyAlignment="1">
      <alignment horizontal="center" vertical="center" wrapText="1"/>
      <protection/>
    </xf>
    <xf numFmtId="0" fontId="13" fillId="0" borderId="23" xfId="68" applyFont="1" applyFill="1" applyBorder="1" applyAlignment="1">
      <alignment horizontal="center" vertical="center" shrinkToFit="1"/>
      <protection/>
    </xf>
    <xf numFmtId="0" fontId="13" fillId="0" borderId="24" xfId="68" applyFont="1" applyFill="1" applyBorder="1" applyAlignment="1">
      <alignment horizontal="center" vertical="center" shrinkToFit="1"/>
      <protection/>
    </xf>
    <xf numFmtId="0" fontId="13" fillId="0" borderId="27" xfId="68" applyFont="1" applyFill="1" applyBorder="1" applyAlignment="1">
      <alignment horizontal="center" vertical="center" shrinkToFit="1"/>
      <protection/>
    </xf>
    <xf numFmtId="0" fontId="13" fillId="0" borderId="28" xfId="68" applyFont="1" applyFill="1" applyBorder="1" applyAlignment="1">
      <alignment horizontal="center" vertical="center" shrinkToFit="1"/>
      <protection/>
    </xf>
    <xf numFmtId="0" fontId="13" fillId="0" borderId="0" xfId="68" applyFont="1" applyFill="1" applyBorder="1" applyAlignment="1">
      <alignment horizontal="center" vertical="center"/>
      <protection/>
    </xf>
    <xf numFmtId="0" fontId="16" fillId="0" borderId="29" xfId="68" applyFont="1" applyFill="1" applyBorder="1" applyAlignment="1">
      <alignment horizontal="center" vertical="center" shrinkToFit="1"/>
      <protection/>
    </xf>
    <xf numFmtId="0" fontId="13" fillId="0" borderId="0" xfId="68" applyFont="1" applyFill="1" applyBorder="1">
      <alignment/>
      <protection/>
    </xf>
    <xf numFmtId="0" fontId="16" fillId="0" borderId="27" xfId="68" applyFont="1" applyFill="1" applyBorder="1" applyAlignment="1">
      <alignment horizontal="center" vertical="center" shrinkToFit="1"/>
      <protection/>
    </xf>
    <xf numFmtId="0" fontId="13" fillId="0" borderId="30" xfId="68" applyFont="1" applyFill="1" applyBorder="1">
      <alignment/>
      <protection/>
    </xf>
    <xf numFmtId="0" fontId="13" fillId="0" borderId="31" xfId="68" applyFont="1" applyFill="1" applyBorder="1" applyAlignment="1">
      <alignment horizontal="center" vertical="center"/>
      <protection/>
    </xf>
    <xf numFmtId="0" fontId="19" fillId="0" borderId="16" xfId="68" applyFont="1" applyFill="1" applyBorder="1" applyAlignment="1">
      <alignment vertical="center"/>
      <protection/>
    </xf>
    <xf numFmtId="0" fontId="13" fillId="0" borderId="32" xfId="68" applyFont="1" applyFill="1" applyBorder="1">
      <alignment/>
      <protection/>
    </xf>
    <xf numFmtId="0" fontId="13" fillId="0" borderId="31" xfId="68" applyFont="1" applyFill="1" applyBorder="1" applyAlignment="1">
      <alignment vertical="center"/>
      <protection/>
    </xf>
    <xf numFmtId="0" fontId="13" fillId="0" borderId="33" xfId="68" applyFont="1" applyFill="1" applyBorder="1" applyAlignment="1">
      <alignment horizontal="center" vertical="center"/>
      <protection/>
    </xf>
    <xf numFmtId="0" fontId="13" fillId="0" borderId="33" xfId="0" applyFont="1" applyBorder="1" applyAlignment="1">
      <alignment horizontal="center" vertical="center" shrinkToFit="1"/>
    </xf>
    <xf numFmtId="179" fontId="13" fillId="0" borderId="33" xfId="0" applyNumberFormat="1" applyFont="1" applyBorder="1" applyAlignment="1">
      <alignment horizontal="center" vertical="center"/>
    </xf>
    <xf numFmtId="0" fontId="13" fillId="0" borderId="33" xfId="68" applyFont="1" applyFill="1" applyBorder="1" applyAlignment="1">
      <alignment vertical="center"/>
      <protection/>
    </xf>
    <xf numFmtId="177" fontId="13" fillId="0" borderId="33" xfId="0" applyNumberFormat="1" applyFont="1" applyBorder="1" applyAlignment="1">
      <alignment horizontal="center" vertical="center"/>
    </xf>
    <xf numFmtId="235" fontId="13" fillId="0" borderId="33" xfId="69" applyNumberFormat="1" applyFont="1" applyBorder="1" applyAlignment="1" quotePrefix="1">
      <alignment horizontal="center" vertical="center"/>
      <protection/>
    </xf>
    <xf numFmtId="0" fontId="13" fillId="0" borderId="33" xfId="69" applyNumberFormat="1" applyFont="1" applyBorder="1" applyAlignment="1">
      <alignment horizontal="center" vertical="center" shrinkToFit="1"/>
      <protection/>
    </xf>
    <xf numFmtId="0" fontId="13" fillId="0" borderId="33" xfId="69" applyNumberFormat="1" applyFont="1" applyBorder="1" applyAlignment="1">
      <alignment horizontal="center" vertical="center"/>
      <protection/>
    </xf>
    <xf numFmtId="0" fontId="13" fillId="0" borderId="34" xfId="68" applyFont="1" applyFill="1" applyBorder="1" applyAlignment="1">
      <alignment horizontal="center" vertical="center" shrinkToFit="1"/>
      <protection/>
    </xf>
    <xf numFmtId="0" fontId="13" fillId="0" borderId="35" xfId="68" applyFont="1" applyFill="1" applyBorder="1" applyAlignment="1">
      <alignment vertical="center"/>
      <protection/>
    </xf>
    <xf numFmtId="0" fontId="13" fillId="0" borderId="36" xfId="68" applyFont="1" applyFill="1" applyBorder="1" applyAlignment="1">
      <alignment/>
      <protection/>
    </xf>
    <xf numFmtId="0" fontId="13" fillId="0" borderId="37" xfId="68" applyFont="1" applyFill="1" applyBorder="1" applyAlignment="1">
      <alignment/>
      <protection/>
    </xf>
    <xf numFmtId="0" fontId="13" fillId="0" borderId="0" xfId="68" applyFont="1" applyFill="1" applyBorder="1" applyAlignment="1">
      <alignment/>
      <protection/>
    </xf>
    <xf numFmtId="0" fontId="13" fillId="0" borderId="38" xfId="68" applyFont="1" applyFill="1" applyBorder="1" applyAlignment="1">
      <alignment/>
      <protection/>
    </xf>
    <xf numFmtId="0" fontId="20" fillId="0" borderId="39" xfId="68" applyFont="1" applyFill="1" applyBorder="1" applyAlignment="1">
      <alignment vertical="center"/>
      <protection/>
    </xf>
    <xf numFmtId="0" fontId="13" fillId="0" borderId="40" xfId="0" applyFont="1" applyBorder="1" applyAlignment="1">
      <alignment horizontal="center" vertical="center"/>
    </xf>
    <xf numFmtId="0" fontId="13" fillId="0" borderId="41" xfId="68" applyFont="1" applyFill="1" applyBorder="1" applyAlignment="1">
      <alignment horizontal="center" vertical="center"/>
      <protection/>
    </xf>
    <xf numFmtId="0" fontId="13" fillId="0" borderId="0" xfId="0" applyFont="1" applyBorder="1" applyAlignment="1">
      <alignment/>
    </xf>
    <xf numFmtId="0" fontId="15" fillId="0" borderId="16" xfId="68" applyFont="1" applyFill="1" applyBorder="1" applyAlignment="1" applyProtection="1">
      <alignment vertical="center"/>
      <protection locked="0"/>
    </xf>
    <xf numFmtId="0" fontId="15" fillId="0" borderId="42" xfId="68" applyFont="1" applyFill="1" applyBorder="1" applyAlignment="1" applyProtection="1">
      <alignment horizontal="right" vertical="center"/>
      <protection locked="0"/>
    </xf>
    <xf numFmtId="9" fontId="23" fillId="0" borderId="43" xfId="0" applyNumberFormat="1" applyFont="1" applyBorder="1" applyAlignment="1">
      <alignment horizontal="center" vertical="center"/>
    </xf>
    <xf numFmtId="189" fontId="13" fillId="0" borderId="40" xfId="68" applyNumberFormat="1" applyFont="1" applyFill="1" applyBorder="1" applyAlignment="1">
      <alignment horizontal="center" vertical="center" wrapText="1"/>
      <protection/>
    </xf>
    <xf numFmtId="189" fontId="13" fillId="0" borderId="34" xfId="68" applyNumberFormat="1" applyFont="1" applyFill="1" applyBorder="1" applyAlignment="1">
      <alignment horizontal="center" vertical="center" wrapText="1"/>
      <protection/>
    </xf>
    <xf numFmtId="189" fontId="13" fillId="0" borderId="41" xfId="68" applyNumberFormat="1" applyFont="1" applyFill="1" applyBorder="1" applyAlignment="1">
      <alignment horizontal="center" vertical="center" wrapText="1"/>
      <protection/>
    </xf>
    <xf numFmtId="189" fontId="13" fillId="0" borderId="44" xfId="68" applyNumberFormat="1" applyFont="1" applyFill="1" applyBorder="1" applyAlignment="1">
      <alignment horizontal="center" vertical="center" wrapText="1"/>
      <protection/>
    </xf>
    <xf numFmtId="224" fontId="13" fillId="0" borderId="45" xfId="68" applyNumberFormat="1" applyFont="1" applyFill="1" applyBorder="1" applyAlignment="1">
      <alignment horizontal="center" vertical="center" wrapText="1"/>
      <protection/>
    </xf>
    <xf numFmtId="224" fontId="13" fillId="0" borderId="46" xfId="68" applyNumberFormat="1" applyFont="1" applyFill="1" applyBorder="1" applyAlignment="1">
      <alignment horizontal="center" vertical="center" wrapText="1"/>
      <protection/>
    </xf>
    <xf numFmtId="0" fontId="0" fillId="0" borderId="46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13" fillId="7" borderId="33" xfId="68" applyNumberFormat="1" applyFont="1" applyFill="1" applyBorder="1" applyAlignment="1">
      <alignment horizontal="center" vertical="center"/>
      <protection/>
    </xf>
    <xf numFmtId="0" fontId="13" fillId="7" borderId="33" xfId="0" applyNumberFormat="1" applyFont="1" applyFill="1" applyBorder="1" applyAlignment="1">
      <alignment horizontal="center" vertical="center"/>
    </xf>
    <xf numFmtId="0" fontId="13" fillId="7" borderId="43" xfId="68" applyNumberFormat="1" applyFont="1" applyFill="1" applyBorder="1" applyAlignment="1">
      <alignment horizontal="center" vertical="center"/>
      <protection/>
    </xf>
    <xf numFmtId="0" fontId="13" fillId="7" borderId="43" xfId="0" applyNumberFormat="1" applyFont="1" applyFill="1" applyBorder="1" applyAlignment="1">
      <alignment horizontal="center" vertical="center"/>
    </xf>
    <xf numFmtId="0" fontId="23" fillId="0" borderId="48" xfId="68" applyFont="1" applyFill="1" applyBorder="1" applyAlignment="1">
      <alignment horizontal="center" vertical="center"/>
      <protection/>
    </xf>
    <xf numFmtId="0" fontId="23" fillId="0" borderId="48" xfId="0" applyFont="1" applyBorder="1" applyAlignment="1">
      <alignment horizontal="center" vertical="center"/>
    </xf>
    <xf numFmtId="0" fontId="23" fillId="0" borderId="49" xfId="68" applyFont="1" applyFill="1" applyBorder="1" applyAlignment="1">
      <alignment horizontal="center" vertical="center"/>
      <protection/>
    </xf>
    <xf numFmtId="0" fontId="23" fillId="0" borderId="50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13" fillId="7" borderId="53" xfId="68" applyFont="1" applyFill="1" applyBorder="1" applyAlignment="1">
      <alignment horizontal="center" vertical="center"/>
      <protection/>
    </xf>
    <xf numFmtId="0" fontId="0" fillId="7" borderId="53" xfId="0" applyFill="1" applyBorder="1" applyAlignment="1">
      <alignment horizontal="center" vertical="center"/>
    </xf>
    <xf numFmtId="0" fontId="13" fillId="0" borderId="54" xfId="68" applyNumberFormat="1" applyFont="1" applyFill="1" applyBorder="1" applyAlignment="1">
      <alignment horizontal="center" vertical="center"/>
      <protection/>
    </xf>
    <xf numFmtId="0" fontId="13" fillId="0" borderId="55" xfId="68" applyNumberFormat="1" applyFont="1" applyFill="1" applyBorder="1" applyAlignment="1">
      <alignment horizontal="center" vertical="center"/>
      <protection/>
    </xf>
    <xf numFmtId="189" fontId="13" fillId="0" borderId="40" xfId="68" applyNumberFormat="1" applyFont="1" applyFill="1" applyBorder="1" applyAlignment="1">
      <alignment horizontal="center" vertical="center"/>
      <protection/>
    </xf>
    <xf numFmtId="189" fontId="13" fillId="0" borderId="34" xfId="68" applyNumberFormat="1" applyFont="1" applyFill="1" applyBorder="1" applyAlignment="1">
      <alignment horizontal="center" vertical="center"/>
      <protection/>
    </xf>
    <xf numFmtId="0" fontId="13" fillId="36" borderId="18" xfId="68" applyNumberFormat="1" applyFont="1" applyFill="1" applyBorder="1" applyAlignment="1" applyProtection="1">
      <alignment horizontal="center" vertical="center"/>
      <protection locked="0"/>
    </xf>
    <xf numFmtId="0" fontId="13" fillId="36" borderId="24" xfId="68" applyNumberFormat="1" applyFont="1" applyFill="1" applyBorder="1" applyAlignment="1" applyProtection="1">
      <alignment horizontal="center" vertical="center"/>
      <protection locked="0"/>
    </xf>
    <xf numFmtId="189" fontId="13" fillId="0" borderId="56" xfId="68" applyNumberFormat="1" applyFont="1" applyFill="1" applyBorder="1" applyAlignment="1">
      <alignment horizontal="center" vertical="center"/>
      <protection/>
    </xf>
    <xf numFmtId="189" fontId="13" fillId="0" borderId="28" xfId="68" applyNumberFormat="1" applyFont="1" applyFill="1" applyBorder="1" applyAlignment="1">
      <alignment horizontal="center" vertical="center"/>
      <protection/>
    </xf>
    <xf numFmtId="0" fontId="23" fillId="0" borderId="57" xfId="68" applyFont="1" applyFill="1" applyBorder="1" applyAlignment="1">
      <alignment horizontal="center" vertical="center"/>
      <protection/>
    </xf>
    <xf numFmtId="0" fontId="23" fillId="0" borderId="57" xfId="0" applyFont="1" applyBorder="1" applyAlignment="1">
      <alignment horizontal="center" vertical="center"/>
    </xf>
    <xf numFmtId="0" fontId="23" fillId="0" borderId="58" xfId="0" applyFont="1" applyBorder="1" applyAlignment="1">
      <alignment horizontal="center" vertical="center"/>
    </xf>
    <xf numFmtId="9" fontId="23" fillId="0" borderId="33" xfId="0" applyNumberFormat="1" applyFont="1" applyBorder="1" applyAlignment="1">
      <alignment horizontal="center" vertical="center"/>
    </xf>
    <xf numFmtId="0" fontId="23" fillId="0" borderId="33" xfId="0" applyFont="1" applyBorder="1" applyAlignment="1">
      <alignment horizontal="center" vertical="center"/>
    </xf>
    <xf numFmtId="0" fontId="13" fillId="0" borderId="59" xfId="68" applyFont="1" applyFill="1" applyBorder="1" applyAlignment="1">
      <alignment horizontal="center" vertical="center"/>
      <protection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13" fillId="0" borderId="62" xfId="68" applyFont="1" applyFill="1" applyBorder="1" applyAlignment="1">
      <alignment horizontal="center"/>
      <protection/>
    </xf>
    <xf numFmtId="0" fontId="13" fillId="0" borderId="63" xfId="68" applyFont="1" applyFill="1" applyBorder="1" applyAlignment="1">
      <alignment horizontal="center"/>
      <protection/>
    </xf>
    <xf numFmtId="0" fontId="13" fillId="0" borderId="64" xfId="68" applyFont="1" applyFill="1" applyBorder="1" applyAlignment="1">
      <alignment horizontal="center"/>
      <protection/>
    </xf>
    <xf numFmtId="0" fontId="13" fillId="0" borderId="17" xfId="68" applyFont="1" applyFill="1" applyBorder="1" applyAlignment="1">
      <alignment horizontal="distributed" vertical="center" wrapText="1"/>
      <protection/>
    </xf>
    <xf numFmtId="0" fontId="13" fillId="0" borderId="19" xfId="68" applyFont="1" applyFill="1" applyBorder="1" applyAlignment="1">
      <alignment horizontal="distributed" vertical="center" wrapText="1"/>
      <protection/>
    </xf>
    <xf numFmtId="0" fontId="13" fillId="0" borderId="26" xfId="68" applyFont="1" applyFill="1" applyBorder="1" applyAlignment="1">
      <alignment horizontal="distributed" vertical="center" wrapText="1"/>
      <protection/>
    </xf>
    <xf numFmtId="0" fontId="13" fillId="0" borderId="20" xfId="68" applyFont="1" applyFill="1" applyBorder="1" applyAlignment="1">
      <alignment horizontal="distributed" vertical="center" wrapText="1"/>
      <protection/>
    </xf>
    <xf numFmtId="0" fontId="13" fillId="0" borderId="65" xfId="68" applyFont="1" applyFill="1" applyBorder="1" applyAlignment="1">
      <alignment horizontal="distributed" vertical="center" wrapText="1"/>
      <protection/>
    </xf>
    <xf numFmtId="0" fontId="13" fillId="0" borderId="23" xfId="68" applyFont="1" applyFill="1" applyBorder="1" applyAlignment="1">
      <alignment horizontal="distributed" vertical="center" wrapText="1"/>
      <protection/>
    </xf>
    <xf numFmtId="0" fontId="13" fillId="0" borderId="18" xfId="68" applyFont="1" applyFill="1" applyBorder="1" applyAlignment="1">
      <alignment horizontal="distributed" vertical="center" wrapText="1"/>
      <protection/>
    </xf>
    <xf numFmtId="0" fontId="13" fillId="0" borderId="15" xfId="68" applyFont="1" applyFill="1" applyBorder="1" applyAlignment="1">
      <alignment horizontal="distributed" vertical="center" wrapText="1"/>
      <protection/>
    </xf>
    <xf numFmtId="0" fontId="13" fillId="0" borderId="24" xfId="68" applyFont="1" applyFill="1" applyBorder="1" applyAlignment="1">
      <alignment horizontal="distributed" vertical="center" wrapText="1"/>
      <protection/>
    </xf>
    <xf numFmtId="0" fontId="14" fillId="0" borderId="20" xfId="68" applyFont="1" applyFill="1" applyBorder="1" applyAlignment="1">
      <alignment horizontal="center" vertical="center" wrapText="1"/>
      <protection/>
    </xf>
    <xf numFmtId="0" fontId="0" fillId="0" borderId="65" xfId="0" applyFont="1" applyBorder="1" applyAlignment="1">
      <alignment horizontal="center"/>
    </xf>
    <xf numFmtId="0" fontId="16" fillId="0" borderId="20" xfId="68" applyFont="1" applyFill="1" applyBorder="1" applyAlignment="1">
      <alignment horizontal="center" vertical="center" wrapText="1"/>
      <protection/>
    </xf>
    <xf numFmtId="0" fontId="16" fillId="0" borderId="65" xfId="68" applyFont="1" applyFill="1" applyBorder="1" applyAlignment="1">
      <alignment horizontal="center" vertical="center" wrapText="1"/>
      <protection/>
    </xf>
    <xf numFmtId="0" fontId="14" fillId="0" borderId="36" xfId="68" applyFont="1" applyFill="1" applyBorder="1" applyAlignment="1">
      <alignment horizontal="center" vertical="center" wrapText="1"/>
      <protection/>
    </xf>
    <xf numFmtId="0" fontId="14" fillId="0" borderId="0" xfId="68" applyFont="1" applyFill="1" applyBorder="1" applyAlignment="1">
      <alignment horizontal="center" vertical="center" wrapText="1"/>
      <protection/>
    </xf>
    <xf numFmtId="0" fontId="13" fillId="0" borderId="66" xfId="68" applyFont="1" applyFill="1" applyBorder="1" applyAlignment="1">
      <alignment horizontal="center" vertical="center" wrapText="1"/>
      <protection/>
    </xf>
    <xf numFmtId="0" fontId="13" fillId="0" borderId="67" xfId="68" applyFont="1" applyFill="1" applyBorder="1" applyAlignment="1">
      <alignment horizontal="center" vertical="center" wrapText="1"/>
      <protection/>
    </xf>
    <xf numFmtId="0" fontId="13" fillId="0" borderId="68" xfId="68" applyFont="1" applyFill="1" applyBorder="1" applyAlignment="1">
      <alignment horizontal="center" vertical="center" wrapText="1"/>
      <protection/>
    </xf>
    <xf numFmtId="0" fontId="13" fillId="0" borderId="69" xfId="68" applyFont="1" applyFill="1" applyBorder="1" applyAlignment="1">
      <alignment horizontal="center" vertical="center"/>
      <protection/>
    </xf>
    <xf numFmtId="0" fontId="13" fillId="0" borderId="70" xfId="0" applyFont="1" applyBorder="1" applyAlignment="1">
      <alignment horizontal="center" vertical="center"/>
    </xf>
    <xf numFmtId="0" fontId="13" fillId="0" borderId="48" xfId="68" applyFont="1" applyFill="1" applyBorder="1" applyAlignment="1">
      <alignment horizontal="center" vertical="center" wrapText="1"/>
      <protection/>
    </xf>
    <xf numFmtId="0" fontId="13" fillId="0" borderId="48" xfId="68" applyFont="1" applyFill="1" applyBorder="1" applyAlignment="1">
      <alignment horizontal="center" vertical="center"/>
      <protection/>
    </xf>
    <xf numFmtId="0" fontId="13" fillId="36" borderId="71" xfId="68" applyNumberFormat="1" applyFont="1" applyFill="1" applyBorder="1" applyAlignment="1" applyProtection="1">
      <alignment horizontal="center" vertical="center"/>
      <protection locked="0"/>
    </xf>
    <xf numFmtId="0" fontId="13" fillId="36" borderId="72" xfId="68" applyNumberFormat="1" applyFont="1" applyFill="1" applyBorder="1" applyAlignment="1" applyProtection="1">
      <alignment horizontal="center" vertical="center"/>
      <protection locked="0"/>
    </xf>
    <xf numFmtId="0" fontId="13" fillId="36" borderId="20" xfId="68" applyNumberFormat="1" applyFont="1" applyFill="1" applyBorder="1" applyAlignment="1" applyProtection="1">
      <alignment horizontal="center" vertical="center"/>
      <protection locked="0"/>
    </xf>
    <xf numFmtId="0" fontId="13" fillId="36" borderId="23" xfId="68" applyNumberFormat="1" applyFont="1" applyFill="1" applyBorder="1" applyAlignment="1" applyProtection="1">
      <alignment horizontal="center" vertical="center"/>
      <protection locked="0"/>
    </xf>
    <xf numFmtId="224" fontId="13" fillId="0" borderId="18" xfId="68" applyNumberFormat="1" applyFont="1" applyFill="1" applyBorder="1" applyAlignment="1">
      <alignment horizontal="center" vertical="center"/>
      <protection/>
    </xf>
    <xf numFmtId="224" fontId="13" fillId="0" borderId="36" xfId="68" applyNumberFormat="1" applyFont="1" applyFill="1" applyBorder="1" applyAlignment="1">
      <alignment horizontal="center" vertical="center"/>
      <protection/>
    </xf>
    <xf numFmtId="224" fontId="13" fillId="0" borderId="17" xfId="68" applyNumberFormat="1" applyFont="1" applyFill="1" applyBorder="1" applyAlignment="1">
      <alignment horizontal="center" vertical="center"/>
      <protection/>
    </xf>
    <xf numFmtId="224" fontId="13" fillId="0" borderId="24" xfId="68" applyNumberFormat="1" applyFont="1" applyFill="1" applyBorder="1" applyAlignment="1">
      <alignment horizontal="center" vertical="center"/>
      <protection/>
    </xf>
    <xf numFmtId="224" fontId="13" fillId="0" borderId="25" xfId="68" applyNumberFormat="1" applyFont="1" applyFill="1" applyBorder="1" applyAlignment="1">
      <alignment horizontal="center" vertical="center"/>
      <protection/>
    </xf>
    <xf numFmtId="224" fontId="13" fillId="0" borderId="26" xfId="68" applyNumberFormat="1" applyFont="1" applyFill="1" applyBorder="1" applyAlignment="1">
      <alignment horizontal="center" vertical="center"/>
      <protection/>
    </xf>
    <xf numFmtId="189" fontId="13" fillId="0" borderId="73" xfId="68" applyNumberFormat="1" applyFont="1" applyFill="1" applyBorder="1" applyAlignment="1">
      <alignment horizontal="center" vertical="center"/>
      <protection/>
    </xf>
    <xf numFmtId="189" fontId="13" fillId="0" borderId="74" xfId="68" applyNumberFormat="1" applyFont="1" applyFill="1" applyBorder="1" applyAlignment="1">
      <alignment horizontal="center" vertical="center"/>
      <protection/>
    </xf>
    <xf numFmtId="189" fontId="13" fillId="0" borderId="56" xfId="68" applyNumberFormat="1" applyFont="1" applyFill="1" applyBorder="1" applyAlignment="1">
      <alignment horizontal="center" vertical="center" wrapText="1"/>
      <protection/>
    </xf>
    <xf numFmtId="189" fontId="13" fillId="0" borderId="28" xfId="68" applyNumberFormat="1" applyFont="1" applyFill="1" applyBorder="1" applyAlignment="1">
      <alignment horizontal="center" vertical="center" wrapText="1"/>
      <protection/>
    </xf>
    <xf numFmtId="0" fontId="13" fillId="0" borderId="75" xfId="68" applyFont="1" applyFill="1" applyBorder="1" applyAlignment="1">
      <alignment horizontal="center" vertical="center" shrinkToFit="1"/>
      <protection/>
    </xf>
    <xf numFmtId="0" fontId="13" fillId="0" borderId="76" xfId="0" applyFont="1" applyBorder="1" applyAlignment="1">
      <alignment horizontal="center" vertical="center" shrinkToFit="1"/>
    </xf>
    <xf numFmtId="0" fontId="13" fillId="0" borderId="77" xfId="0" applyFont="1" applyBorder="1" applyAlignment="1">
      <alignment horizontal="center" vertical="center" shrinkToFit="1"/>
    </xf>
    <xf numFmtId="0" fontId="13" fillId="0" borderId="48" xfId="0" applyFont="1" applyBorder="1" applyAlignment="1">
      <alignment horizontal="center" vertical="center" shrinkToFit="1"/>
    </xf>
    <xf numFmtId="0" fontId="13" fillId="0" borderId="33" xfId="0" applyFont="1" applyBorder="1" applyAlignment="1">
      <alignment horizontal="center" vertical="center" shrinkToFit="1"/>
    </xf>
    <xf numFmtId="0" fontId="13" fillId="0" borderId="78" xfId="0" applyFont="1" applyBorder="1" applyAlignment="1">
      <alignment horizontal="center" vertical="center" shrinkToFit="1"/>
    </xf>
    <xf numFmtId="0" fontId="13" fillId="0" borderId="33" xfId="68" applyFont="1" applyFill="1" applyBorder="1" applyAlignment="1">
      <alignment horizontal="center" vertical="center"/>
      <protection/>
    </xf>
    <xf numFmtId="0" fontId="13" fillId="36" borderId="78" xfId="68" applyFont="1" applyFill="1" applyBorder="1" applyAlignment="1" applyProtection="1">
      <alignment horizontal="center" vertical="center"/>
      <protection locked="0"/>
    </xf>
    <xf numFmtId="235" fontId="13" fillId="0" borderId="78" xfId="68" applyNumberFormat="1" applyFont="1" applyFill="1" applyBorder="1" applyAlignment="1">
      <alignment horizontal="center" vertical="center"/>
      <protection/>
    </xf>
    <xf numFmtId="0" fontId="13" fillId="7" borderId="79" xfId="0" applyNumberFormat="1" applyFont="1" applyFill="1" applyBorder="1" applyAlignment="1">
      <alignment horizontal="center" vertical="center"/>
    </xf>
    <xf numFmtId="0" fontId="13" fillId="7" borderId="80" xfId="0" applyNumberFormat="1" applyFont="1" applyFill="1" applyBorder="1" applyAlignment="1">
      <alignment horizontal="center" vertical="center"/>
    </xf>
    <xf numFmtId="189" fontId="13" fillId="7" borderId="56" xfId="68" applyNumberFormat="1" applyFont="1" applyFill="1" applyBorder="1" applyAlignment="1">
      <alignment horizontal="center" vertical="center" wrapText="1"/>
      <protection/>
    </xf>
    <xf numFmtId="189" fontId="13" fillId="7" borderId="28" xfId="68" applyNumberFormat="1" applyFont="1" applyFill="1" applyBorder="1" applyAlignment="1">
      <alignment horizontal="center" vertical="center" wrapText="1"/>
      <protection/>
    </xf>
    <xf numFmtId="0" fontId="13" fillId="0" borderId="73" xfId="68" applyFont="1" applyFill="1" applyBorder="1" applyAlignment="1">
      <alignment horizontal="center" vertical="center" shrinkToFit="1"/>
      <protection/>
    </xf>
    <xf numFmtId="0" fontId="13" fillId="0" borderId="74" xfId="68" applyFont="1" applyFill="1" applyBorder="1" applyAlignment="1">
      <alignment horizontal="center" vertical="center" shrinkToFit="1"/>
      <protection/>
    </xf>
    <xf numFmtId="0" fontId="13" fillId="0" borderId="72" xfId="68" applyFont="1" applyFill="1" applyBorder="1" applyAlignment="1">
      <alignment horizontal="center" vertical="center" wrapText="1"/>
      <protection/>
    </xf>
    <xf numFmtId="0" fontId="13" fillId="0" borderId="81" xfId="68" applyFont="1" applyFill="1" applyBorder="1" applyAlignment="1">
      <alignment horizontal="center" vertical="center" wrapText="1"/>
      <protection/>
    </xf>
    <xf numFmtId="0" fontId="13" fillId="0" borderId="82" xfId="68" applyFont="1" applyFill="1" applyBorder="1" applyAlignment="1">
      <alignment horizontal="center" vertical="center" wrapText="1"/>
      <protection/>
    </xf>
    <xf numFmtId="204" fontId="13" fillId="0" borderId="78" xfId="68" applyNumberFormat="1" applyFont="1" applyFill="1" applyBorder="1" applyAlignment="1">
      <alignment horizontal="center" vertical="center"/>
      <protection/>
    </xf>
    <xf numFmtId="204" fontId="13" fillId="0" borderId="83" xfId="68" applyNumberFormat="1" applyFont="1" applyFill="1" applyBorder="1" applyAlignment="1">
      <alignment horizontal="center" vertical="center"/>
      <protection/>
    </xf>
    <xf numFmtId="0" fontId="13" fillId="0" borderId="84" xfId="68" applyFont="1" applyFill="1" applyBorder="1" applyAlignment="1">
      <alignment horizontal="center" vertical="center" wrapText="1"/>
      <protection/>
    </xf>
    <xf numFmtId="0" fontId="13" fillId="0" borderId="85" xfId="68" applyFont="1" applyFill="1" applyBorder="1" applyAlignment="1">
      <alignment horizontal="center" vertical="center" wrapText="1"/>
      <protection/>
    </xf>
    <xf numFmtId="0" fontId="13" fillId="0" borderId="86" xfId="68" applyFont="1" applyFill="1" applyBorder="1" applyAlignment="1">
      <alignment horizontal="center" vertical="center" wrapText="1"/>
      <protection/>
    </xf>
    <xf numFmtId="0" fontId="13" fillId="0" borderId="87" xfId="68" applyFont="1" applyFill="1" applyBorder="1" applyAlignment="1">
      <alignment horizontal="center" vertical="center" wrapText="1"/>
      <protection/>
    </xf>
    <xf numFmtId="0" fontId="13" fillId="0" borderId="88" xfId="68" applyFont="1" applyFill="1" applyBorder="1" applyAlignment="1">
      <alignment horizontal="center" vertical="center" wrapText="1"/>
      <protection/>
    </xf>
    <xf numFmtId="0" fontId="13" fillId="0" borderId="89" xfId="68" applyFont="1" applyFill="1" applyBorder="1" applyAlignment="1">
      <alignment horizontal="center" vertical="center" wrapText="1"/>
      <protection/>
    </xf>
    <xf numFmtId="0" fontId="13" fillId="7" borderId="53" xfId="0" applyFont="1" applyFill="1" applyBorder="1" applyAlignment="1">
      <alignment horizontal="center" vertical="center"/>
    </xf>
    <xf numFmtId="0" fontId="23" fillId="0" borderId="81" xfId="0" applyFont="1" applyBorder="1" applyAlignment="1">
      <alignment horizontal="center" vertical="center"/>
    </xf>
    <xf numFmtId="0" fontId="23" fillId="0" borderId="90" xfId="68" applyFont="1" applyFill="1" applyBorder="1" applyAlignment="1">
      <alignment horizontal="center" vertical="center"/>
      <protection/>
    </xf>
    <xf numFmtId="0" fontId="23" fillId="0" borderId="91" xfId="0" applyFont="1" applyBorder="1" applyAlignment="1">
      <alignment horizontal="center" vertical="center"/>
    </xf>
    <xf numFmtId="0" fontId="23" fillId="0" borderId="92" xfId="0" applyFont="1" applyBorder="1" applyAlignment="1">
      <alignment horizontal="center" vertical="center"/>
    </xf>
    <xf numFmtId="0" fontId="23" fillId="0" borderId="61" xfId="0" applyFont="1" applyBorder="1" applyAlignment="1">
      <alignment horizontal="center" vertical="center"/>
    </xf>
    <xf numFmtId="0" fontId="23" fillId="0" borderId="92" xfId="68" applyFont="1" applyFill="1" applyBorder="1" applyAlignment="1">
      <alignment horizontal="center" vertical="center"/>
      <protection/>
    </xf>
    <xf numFmtId="0" fontId="23" fillId="0" borderId="93" xfId="0" applyFont="1" applyBorder="1" applyAlignment="1">
      <alignment horizontal="center" vertical="center"/>
    </xf>
    <xf numFmtId="0" fontId="23" fillId="0" borderId="94" xfId="0" applyFont="1" applyBorder="1" applyAlignment="1">
      <alignment horizontal="center" vertical="center"/>
    </xf>
    <xf numFmtId="0" fontId="0" fillId="7" borderId="95" xfId="0" applyFill="1" applyBorder="1" applyAlignment="1">
      <alignment horizontal="center" vertical="center"/>
    </xf>
  </cellXfs>
  <cellStyles count="68">
    <cellStyle name="Normal" xfId="0"/>
    <cellStyle name="RowLevel_0" xfId="1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Grey" xfId="33"/>
    <cellStyle name="Header1" xfId="34"/>
    <cellStyle name="Header2" xfId="35"/>
    <cellStyle name="Input [yellow]" xfId="36"/>
    <cellStyle name="Normal - Style1" xfId="37"/>
    <cellStyle name="Percent [2]" xfId="38"/>
    <cellStyle name="アクセント 1" xfId="39"/>
    <cellStyle name="アクセント 2" xfId="40"/>
    <cellStyle name="アクセント 3" xfId="41"/>
    <cellStyle name="アクセント 4" xfId="42"/>
    <cellStyle name="アクセント 5" xfId="43"/>
    <cellStyle name="アクセント 6" xfId="44"/>
    <cellStyle name="タイトル" xfId="45"/>
    <cellStyle name="チェック セル" xfId="46"/>
    <cellStyle name="どちらでもない" xfId="47"/>
    <cellStyle name="Percent" xfId="48"/>
    <cellStyle name="Hyperlink" xfId="49"/>
    <cellStyle name="メモ" xfId="50"/>
    <cellStyle name="リンク セル" xfId="51"/>
    <cellStyle name="悪い" xfId="52"/>
    <cellStyle name="計算" xfId="53"/>
    <cellStyle name="警告文" xfId="54"/>
    <cellStyle name="Comma [0]" xfId="55"/>
    <cellStyle name="Comma" xfId="56"/>
    <cellStyle name="桁区切り2" xfId="57"/>
    <cellStyle name="見出し 1" xfId="58"/>
    <cellStyle name="見出し 2" xfId="59"/>
    <cellStyle name="見出し 3" xfId="60"/>
    <cellStyle name="見出し 4" xfId="61"/>
    <cellStyle name="集計" xfId="62"/>
    <cellStyle name="出力" xfId="63"/>
    <cellStyle name="説明文" xfId="64"/>
    <cellStyle name="Currency [0]" xfId="65"/>
    <cellStyle name="Currency" xfId="66"/>
    <cellStyle name="入力" xfId="67"/>
    <cellStyle name="標準_（様式７、9,10）幹線計算060607" xfId="68"/>
    <cellStyle name="標準_幹線" xfId="69"/>
    <cellStyle name="標準2" xfId="70"/>
    <cellStyle name="標準3" xfId="71"/>
    <cellStyle name="標準4" xfId="72"/>
    <cellStyle name="標準５" xfId="73"/>
    <cellStyle name="標準6" xfId="74"/>
    <cellStyle name="標準LOCK" xfId="75"/>
    <cellStyle name="標準N-LOCK" xfId="76"/>
    <cellStyle name="標準ｺﾞｼｯｸ" xfId="77"/>
    <cellStyle name="Followed Hyperlink" xfId="78"/>
    <cellStyle name="未定義" xfId="79"/>
    <cellStyle name="良い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82"/>
  <sheetViews>
    <sheetView showZeros="0" tabSelected="1" defaultGridColor="0" view="pageBreakPreview" zoomScaleSheetLayoutView="100" zoomScalePageLayoutView="0" colorId="22" workbookViewId="0" topLeftCell="A1">
      <selection activeCell="B6" sqref="B6:B7"/>
    </sheetView>
  </sheetViews>
  <sheetFormatPr defaultColWidth="13.875" defaultRowHeight="13.5"/>
  <cols>
    <col min="1" max="1" width="3.625" style="6" customWidth="1"/>
    <col min="2" max="3" width="9.125" style="6" customWidth="1"/>
    <col min="4" max="5" width="10.125" style="6" customWidth="1"/>
    <col min="6" max="6" width="7.625" style="6" customWidth="1"/>
    <col min="7" max="8" width="6.625" style="6" customWidth="1"/>
    <col min="9" max="9" width="1.625" style="6" customWidth="1"/>
    <col min="10" max="10" width="8.125" style="6" customWidth="1"/>
    <col min="11" max="11" width="1.625" style="6" customWidth="1"/>
    <col min="12" max="12" width="13.625" style="6" customWidth="1"/>
    <col min="13" max="14" width="8.625" style="6" customWidth="1"/>
    <col min="15" max="15" width="12.625" style="6" customWidth="1"/>
    <col min="16" max="17" width="7.625" style="6" customWidth="1"/>
    <col min="18" max="18" width="13.875" style="6" customWidth="1"/>
    <col min="19" max="40" width="12.875" style="6" hidden="1" customWidth="1"/>
    <col min="41" max="41" width="13.875" style="6" customWidth="1"/>
    <col min="42" max="16384" width="13.875" style="6" customWidth="1"/>
  </cols>
  <sheetData>
    <row r="1" spans="1:17" ht="12" thickBot="1">
      <c r="A1" s="1"/>
      <c r="B1" s="1"/>
      <c r="C1" s="1"/>
      <c r="D1" s="1"/>
      <c r="E1" s="1"/>
      <c r="F1" s="1"/>
      <c r="G1" s="1"/>
      <c r="H1" s="1"/>
      <c r="I1" s="1"/>
      <c r="J1" s="2"/>
      <c r="K1" s="2"/>
      <c r="L1" s="2"/>
      <c r="M1" s="1"/>
      <c r="N1" s="1"/>
      <c r="O1" s="1"/>
      <c r="Q1" s="2"/>
    </row>
    <row r="2" spans="1:17" ht="30" customHeight="1">
      <c r="A2" s="48" t="s">
        <v>332</v>
      </c>
      <c r="B2" s="3"/>
      <c r="C2" s="3"/>
      <c r="D2" s="31"/>
      <c r="E2" s="3"/>
      <c r="F2" s="3"/>
      <c r="G2" s="52" t="s">
        <v>28</v>
      </c>
      <c r="H2" s="5"/>
      <c r="I2" s="4"/>
      <c r="J2" s="3"/>
      <c r="K2" s="5"/>
      <c r="L2" s="5"/>
      <c r="M2" s="3"/>
      <c r="N2" s="3"/>
      <c r="O2" s="3"/>
      <c r="P2" s="43"/>
      <c r="Q2" s="53" t="s">
        <v>29</v>
      </c>
    </row>
    <row r="3" spans="1:17" ht="15" customHeight="1">
      <c r="A3" s="91"/>
      <c r="B3" s="94" t="s">
        <v>14</v>
      </c>
      <c r="C3" s="97" t="s">
        <v>0</v>
      </c>
      <c r="D3" s="97" t="s">
        <v>1</v>
      </c>
      <c r="E3" s="100" t="s">
        <v>2</v>
      </c>
      <c r="F3" s="103" t="s">
        <v>13</v>
      </c>
      <c r="G3" s="105" t="s">
        <v>22</v>
      </c>
      <c r="H3" s="105" t="s">
        <v>23</v>
      </c>
      <c r="I3" s="8"/>
      <c r="J3" s="107" t="s">
        <v>24</v>
      </c>
      <c r="K3" s="7"/>
      <c r="L3" s="109" t="s">
        <v>15</v>
      </c>
      <c r="M3" s="110"/>
      <c r="N3" s="111"/>
      <c r="O3" s="112" t="s">
        <v>17</v>
      </c>
      <c r="P3" s="113"/>
      <c r="Q3" s="49" t="s">
        <v>333</v>
      </c>
    </row>
    <row r="4" spans="1:33" ht="15" customHeight="1">
      <c r="A4" s="92"/>
      <c r="B4" s="95"/>
      <c r="C4" s="98"/>
      <c r="D4" s="98"/>
      <c r="E4" s="101"/>
      <c r="F4" s="104"/>
      <c r="G4" s="106"/>
      <c r="H4" s="106"/>
      <c r="I4" s="10"/>
      <c r="J4" s="108"/>
      <c r="K4" s="9"/>
      <c r="L4" s="11" t="s">
        <v>26</v>
      </c>
      <c r="M4" s="12" t="s">
        <v>16</v>
      </c>
      <c r="N4" s="13" t="s">
        <v>25</v>
      </c>
      <c r="O4" s="14" t="s">
        <v>18</v>
      </c>
      <c r="P4" s="15" t="s">
        <v>19</v>
      </c>
      <c r="Q4" s="50" t="s">
        <v>309</v>
      </c>
      <c r="AE4" s="88" t="s">
        <v>321</v>
      </c>
      <c r="AF4" s="89"/>
      <c r="AG4" s="90"/>
    </row>
    <row r="5" spans="1:40" ht="15" customHeight="1">
      <c r="A5" s="93"/>
      <c r="B5" s="96"/>
      <c r="C5" s="99"/>
      <c r="D5" s="16" t="s">
        <v>7</v>
      </c>
      <c r="E5" s="102"/>
      <c r="F5" s="16" t="s">
        <v>8</v>
      </c>
      <c r="G5" s="16" t="s">
        <v>8</v>
      </c>
      <c r="H5" s="17" t="s">
        <v>12</v>
      </c>
      <c r="I5" s="18"/>
      <c r="J5" s="19" t="s">
        <v>8</v>
      </c>
      <c r="K5" s="20"/>
      <c r="L5" s="21" t="s">
        <v>307</v>
      </c>
      <c r="M5" s="22" t="s">
        <v>8</v>
      </c>
      <c r="N5" s="22" t="s">
        <v>8</v>
      </c>
      <c r="O5" s="23" t="s">
        <v>20</v>
      </c>
      <c r="P5" s="24" t="s">
        <v>330</v>
      </c>
      <c r="Q5" s="42" t="s">
        <v>331</v>
      </c>
      <c r="S5" s="41" t="s">
        <v>313</v>
      </c>
      <c r="T5" s="41" t="s">
        <v>314</v>
      </c>
      <c r="U5" s="41" t="s">
        <v>315</v>
      </c>
      <c r="V5" s="41" t="s">
        <v>316</v>
      </c>
      <c r="W5" s="41" t="s">
        <v>341</v>
      </c>
      <c r="X5" s="41" t="s">
        <v>329</v>
      </c>
      <c r="Y5" s="40" t="s">
        <v>319</v>
      </c>
      <c r="Z5" s="34" t="s">
        <v>308</v>
      </c>
      <c r="AA5" s="34" t="s">
        <v>310</v>
      </c>
      <c r="AB5" s="34" t="s">
        <v>311</v>
      </c>
      <c r="AC5" s="34" t="s">
        <v>309</v>
      </c>
      <c r="AD5" s="34" t="s">
        <v>312</v>
      </c>
      <c r="AE5" s="34" t="s">
        <v>325</v>
      </c>
      <c r="AF5" s="34" t="s">
        <v>326</v>
      </c>
      <c r="AG5" s="34" t="s">
        <v>327</v>
      </c>
      <c r="AH5" s="34" t="s">
        <v>323</v>
      </c>
      <c r="AL5" s="34">
        <v>1</v>
      </c>
      <c r="AM5" s="34">
        <v>2</v>
      </c>
      <c r="AN5" s="34">
        <v>3</v>
      </c>
    </row>
    <row r="6" spans="1:40" ht="8.25" customHeight="1">
      <c r="A6" s="114">
        <v>1</v>
      </c>
      <c r="B6" s="116"/>
      <c r="C6" s="117"/>
      <c r="D6" s="117"/>
      <c r="E6" s="118"/>
      <c r="F6" s="117"/>
      <c r="G6" s="117"/>
      <c r="H6" s="117"/>
      <c r="I6" s="120">
        <f>IF(F6="","",ROUNDUP(F6/D$55,1))</f>
      </c>
      <c r="J6" s="121"/>
      <c r="K6" s="122"/>
      <c r="L6" s="79"/>
      <c r="M6" s="120">
        <f>IF(ISERROR(INDEX($AD$6:$AD$282,MATCH(L6,$Z$6:$Z$282,0)))=TRUE,"",INDEX($AD$6:$AD$282,MATCH(L6,$Z$6:$Z$282,0)))</f>
      </c>
      <c r="N6" s="120">
        <f>IF(M6="","",INT((M6+0.2)*$D$55))</f>
      </c>
      <c r="O6" s="126">
        <f>IF(ISERROR(INDEX($S6:$W6,MATCH($C6,$S$5:$W$5,0)))=TRUE,"",INDEX($S6:$W6,MATCH($C6,$S$5:$W$5,0)))</f>
      </c>
      <c r="P6" s="81">
        <f>IF(O6="","",O6+10)</f>
      </c>
      <c r="Q6" s="77">
        <f>IF(ISERROR(INDEX($AC$6:$AC$282,MATCH(L6,$Z$6:$Z$282,0)))=TRUE,"",INDEX($AC$6:$AC$282,MATCH(L6,$Z$6:$Z$282,0)))</f>
      </c>
      <c r="S6" s="75">
        <f>IF(ISBLANK($G6),"",IF($N6&gt;$G6,$W6,""))</f>
      </c>
      <c r="T6" s="75">
        <f>IF(ISBLANK($G6),"",IF($N6&gt;$G6,$W6,""))</f>
      </c>
      <c r="U6" s="75">
        <f>IF(ISBLANK($G6),"",IF($N6&gt;$G6,$W6,""))</f>
      </c>
      <c r="V6" s="75">
        <f>IF(ISBLANK($G6),"",IF($N6&gt;$G6,$W6,""))</f>
      </c>
      <c r="W6" s="75">
        <f>IF(ISERROR(INDEX($AB$6:$AB$282,MATCH(L6,$Z$6:$Z$282,0)))=TRUE,"",INDEX($AB$6:$AB$282,MATCH(L6,$Z$6:$Z$282,0)))</f>
      </c>
      <c r="X6" s="39" t="s">
        <v>317</v>
      </c>
      <c r="Y6" s="39">
        <v>20</v>
      </c>
      <c r="Z6" s="35" t="s">
        <v>30</v>
      </c>
      <c r="AA6" s="36">
        <v>3.2</v>
      </c>
      <c r="AB6" s="36">
        <f>AA6</f>
        <v>3.2</v>
      </c>
      <c r="AC6" s="36">
        <f>ROUND(AB6/2*AB6/2*3.14,0)</f>
        <v>8</v>
      </c>
      <c r="AD6" s="37"/>
      <c r="AE6" s="34">
        <v>1</v>
      </c>
      <c r="AF6" s="34">
        <v>1</v>
      </c>
      <c r="AG6" s="34">
        <v>1</v>
      </c>
      <c r="AH6" s="34">
        <v>1</v>
      </c>
      <c r="AI6" s="34">
        <f aca="true" t="shared" si="0" ref="AI6:AI25">IF(ISERROR(INDEX($AE6:$AG6,MATCH($D$53,$AE$5:$AG$5,0)))=TRUE,"",INDEX($AE6:$AG6,MATCH($D$53,$AE$5:$AG$5,0)))</f>
        <v>1</v>
      </c>
      <c r="AJ6" s="34">
        <f aca="true" t="shared" si="1" ref="AJ6:AJ25">IF(ISERROR(INDEX($AE26:$AG26,MATCH($D$53,$AE$5:$AG$5,0)))=TRUE,"",INDEX($AE26:$AG26,MATCH($D$53,$AE$5:$AG$5,0)))</f>
        <v>0.7</v>
      </c>
      <c r="AK6" s="34">
        <f aca="true" t="shared" si="2" ref="AK6:AK25">IF(ISERROR(INDEX($AE46:$AG46,MATCH($D$53,$AE$5:$AG$5,0)))=TRUE,"",INDEX($AE46:$AG46,MATCH($D$53,$AE$5:$AG$5,0)))</f>
        <v>0.48</v>
      </c>
      <c r="AL6" s="34">
        <f>IF(ISERROR(INDEX($AI6:$AI25,MATCH($D$51,$AH$6:$AH$25,0)))=TRUE,"",INDEX($AI6:$AI25,MATCH($D$51,$AH$6:$AH$25,0)))</f>
      </c>
      <c r="AM6" s="34">
        <f>IF(ISERROR(INDEX($AJ6:$AJ25,MATCH($D$51,$AH$6:$AH$25,0)))=TRUE,"",INDEX($AJ6:$AJ25,MATCH($D$51,$AH$6:$AH$25,0)))</f>
      </c>
      <c r="AN6" s="34">
        <f>IF(ISERROR(INDEX($AK6:$AK25,MATCH($D$51,$AH$6:$AH$25,0)))=TRUE,"",INDEX($AK6:$AK25,MATCH($D$51,$AH$6:$AH$25,0)))</f>
      </c>
    </row>
    <row r="7" spans="1:37" ht="8.25" customHeight="1">
      <c r="A7" s="115"/>
      <c r="B7" s="116"/>
      <c r="C7" s="117"/>
      <c r="D7" s="117"/>
      <c r="E7" s="119"/>
      <c r="F7" s="117"/>
      <c r="G7" s="117"/>
      <c r="H7" s="117"/>
      <c r="I7" s="123"/>
      <c r="J7" s="124"/>
      <c r="K7" s="125"/>
      <c r="L7" s="80"/>
      <c r="M7" s="123"/>
      <c r="N7" s="123"/>
      <c r="O7" s="127"/>
      <c r="P7" s="82"/>
      <c r="Q7" s="78"/>
      <c r="S7" s="76"/>
      <c r="T7" s="76"/>
      <c r="U7" s="76"/>
      <c r="V7" s="76"/>
      <c r="W7" s="76"/>
      <c r="X7" s="39">
        <v>100</v>
      </c>
      <c r="Y7" s="39">
        <v>30</v>
      </c>
      <c r="Z7" s="35" t="s">
        <v>31</v>
      </c>
      <c r="AA7" s="36">
        <v>3.6</v>
      </c>
      <c r="AB7" s="36">
        <f aca="true" t="shared" si="3" ref="AB7:AB19">AA7</f>
        <v>3.6</v>
      </c>
      <c r="AC7" s="36">
        <f aca="true" t="shared" si="4" ref="AC7:AC70">ROUND(AB7/2*AB7/2*3.14,0)</f>
        <v>10</v>
      </c>
      <c r="AD7" s="37"/>
      <c r="AE7" s="34">
        <v>0.85</v>
      </c>
      <c r="AF7" s="34">
        <v>0.95</v>
      </c>
      <c r="AG7" s="34">
        <v>1</v>
      </c>
      <c r="AH7" s="34">
        <v>2</v>
      </c>
      <c r="AI7" s="34">
        <f t="shared" si="0"/>
        <v>0.85</v>
      </c>
      <c r="AJ7" s="34">
        <f t="shared" si="1"/>
        <v>0.7</v>
      </c>
      <c r="AK7" s="34">
        <f t="shared" si="2"/>
        <v>0.48</v>
      </c>
    </row>
    <row r="8" spans="1:37" ht="8.25" customHeight="1">
      <c r="A8" s="114">
        <v>2</v>
      </c>
      <c r="B8" s="116"/>
      <c r="C8" s="117"/>
      <c r="D8" s="117"/>
      <c r="E8" s="118"/>
      <c r="F8" s="117"/>
      <c r="G8" s="117"/>
      <c r="H8" s="117"/>
      <c r="I8" s="120">
        <f>IF(F8="","",ROUNDUP(F8/D$55,1))</f>
      </c>
      <c r="J8" s="121"/>
      <c r="K8" s="122"/>
      <c r="L8" s="79"/>
      <c r="M8" s="120">
        <f>IF(ISERROR(INDEX($AD$6:$AD$282,MATCH(L8,$Z$6:$Z$282,0)))=TRUE,"",INDEX($AD$6:$AD$282,MATCH(L8,$Z$6:$Z$282,0)))</f>
      </c>
      <c r="N8" s="120">
        <f>IF(M8="","",INT((M8+0.2)*$D$55))</f>
      </c>
      <c r="O8" s="126">
        <f>IF(ISERROR(INDEX($S8:$W8,MATCH($C8,$S$5:$W$5,0)))=TRUE,"",INDEX($S8:$W8,MATCH($C8,$S$5:$W$5,0)))</f>
      </c>
      <c r="P8" s="81">
        <f>IF(O8="","",O8+10)</f>
      </c>
      <c r="Q8" s="77">
        <f>IF(ISERROR(INDEX($AC$6:$AC$282,MATCH(L8,$Z$6:$Z$282,0)))=TRUE,"",INDEX($AC$6:$AC$282,MATCH(L8,$Z$6:$Z$282,0)))</f>
      </c>
      <c r="S8" s="75">
        <f>IF(ISBLANK($G8),"",IF($N8&gt;$G8,$W8,""))</f>
      </c>
      <c r="T8" s="75">
        <f>IF(ISBLANK($G8),"",IF($N8&gt;$G8,$W8,""))</f>
      </c>
      <c r="U8" s="75">
        <f>IF(ISBLANK($G8),"",IF($N8&gt;$G8,$W8,""))</f>
      </c>
      <c r="V8" s="75">
        <f>IF(ISBLANK($G8),"",IF($N8&gt;$G8,$W8,""))</f>
      </c>
      <c r="W8" s="75">
        <f>IF(ISERROR(INDEX($AB$6:$AB$282,MATCH(L8,$Z$6:$Z$282,0)))=TRUE,"",INDEX($AB$6:$AB$282,MATCH(L8,$Z$6:$Z$282,0)))</f>
      </c>
      <c r="X8" s="39">
        <v>200</v>
      </c>
      <c r="Y8" s="39">
        <v>40</v>
      </c>
      <c r="Z8" s="35" t="s">
        <v>32</v>
      </c>
      <c r="AA8" s="36">
        <v>4</v>
      </c>
      <c r="AB8" s="36">
        <f t="shared" si="3"/>
        <v>4</v>
      </c>
      <c r="AC8" s="36">
        <f t="shared" si="4"/>
        <v>13</v>
      </c>
      <c r="AD8" s="37"/>
      <c r="AE8" s="34">
        <v>0.8</v>
      </c>
      <c r="AF8" s="34">
        <v>0.95</v>
      </c>
      <c r="AG8" s="34">
        <v>1</v>
      </c>
      <c r="AH8" s="34">
        <v>3</v>
      </c>
      <c r="AI8" s="34">
        <f t="shared" si="0"/>
        <v>0.8</v>
      </c>
      <c r="AJ8" s="34">
        <f t="shared" si="1"/>
        <v>0.6</v>
      </c>
      <c r="AK8" s="34">
        <f t="shared" si="2"/>
        <v>0.48</v>
      </c>
    </row>
    <row r="9" spans="1:37" ht="8.25" customHeight="1">
      <c r="A9" s="115"/>
      <c r="B9" s="116"/>
      <c r="C9" s="117"/>
      <c r="D9" s="117"/>
      <c r="E9" s="119"/>
      <c r="F9" s="117"/>
      <c r="G9" s="117"/>
      <c r="H9" s="117"/>
      <c r="I9" s="123"/>
      <c r="J9" s="124"/>
      <c r="K9" s="125"/>
      <c r="L9" s="80"/>
      <c r="M9" s="123"/>
      <c r="N9" s="123"/>
      <c r="O9" s="127"/>
      <c r="P9" s="82"/>
      <c r="Q9" s="78"/>
      <c r="S9" s="76"/>
      <c r="T9" s="76"/>
      <c r="U9" s="76"/>
      <c r="V9" s="76"/>
      <c r="W9" s="76"/>
      <c r="X9" s="39">
        <v>400</v>
      </c>
      <c r="Y9" s="39">
        <v>50</v>
      </c>
      <c r="Z9" s="35" t="s">
        <v>33</v>
      </c>
      <c r="AA9" s="36">
        <v>5</v>
      </c>
      <c r="AB9" s="36">
        <f t="shared" si="3"/>
        <v>5</v>
      </c>
      <c r="AC9" s="36">
        <f t="shared" si="4"/>
        <v>20</v>
      </c>
      <c r="AD9" s="37"/>
      <c r="AE9" s="34">
        <v>0.7</v>
      </c>
      <c r="AF9" s="34">
        <v>0.9</v>
      </c>
      <c r="AG9" s="34">
        <v>0.95</v>
      </c>
      <c r="AH9" s="34">
        <v>4</v>
      </c>
      <c r="AI9" s="34">
        <f t="shared" si="0"/>
        <v>0.7</v>
      </c>
      <c r="AJ9" s="34">
        <f t="shared" si="1"/>
        <v>0.6</v>
      </c>
      <c r="AK9" s="34">
        <f t="shared" si="2"/>
        <v>0.41</v>
      </c>
    </row>
    <row r="10" spans="1:37" ht="8.25" customHeight="1">
      <c r="A10" s="114">
        <v>3</v>
      </c>
      <c r="B10" s="116"/>
      <c r="C10" s="117"/>
      <c r="D10" s="117"/>
      <c r="E10" s="118"/>
      <c r="F10" s="117"/>
      <c r="G10" s="117"/>
      <c r="H10" s="117"/>
      <c r="I10" s="120">
        <f>IF(F10="","",ROUNDUP(F10/D$55,1))</f>
      </c>
      <c r="J10" s="121"/>
      <c r="K10" s="122"/>
      <c r="L10" s="79"/>
      <c r="M10" s="120">
        <f>IF(ISERROR(INDEX($AD$6:$AD$282,MATCH(L10,$Z$6:$Z$282,0)))=TRUE,"",INDEX($AD$6:$AD$282,MATCH(L10,$Z$6:$Z$282,0)))</f>
      </c>
      <c r="N10" s="120">
        <f>IF(M10="","",INT((M10+0.2)*$D$55))</f>
      </c>
      <c r="O10" s="126">
        <f>IF(ISERROR(INDEX($S10:$W10,MATCH($C10,$S$5:$W$5,0)))=TRUE,"",INDEX($S10:$W10,MATCH($C10,$S$5:$W$5,0)))</f>
      </c>
      <c r="P10" s="81">
        <f>IF(O10="","",O10+10)</f>
      </c>
      <c r="Q10" s="77">
        <f>IF(ISERROR(INDEX($AC$6:$AC$282,MATCH(L10,$Z$6:$Z$282,0)))=TRUE,"",INDEX($AC$6:$AC$282,MATCH(L10,$Z$6:$Z$282,0)))</f>
      </c>
      <c r="S10" s="75">
        <f>IF(ISBLANK($G10),"",IF($N10&gt;$G10,$W10,""))</f>
      </c>
      <c r="T10" s="75">
        <f>IF(ISBLANK($G10),"",IF($N10&gt;$G10,$W10,""))</f>
      </c>
      <c r="U10" s="75">
        <f>IF(ISBLANK($G10),"",IF($N10&gt;$G10,$W10,""))</f>
      </c>
      <c r="V10" s="75">
        <f>IF(ISBLANK($G10),"",IF($N10&gt;$G10,$W10,""))</f>
      </c>
      <c r="W10" s="75">
        <f>IF(ISERROR(INDEX($AB$6:$AB$282,MATCH(L10,$Z$6:$Z$282,0)))=TRUE,"",INDEX($AB$6:$AB$282,MATCH(L10,$Z$6:$Z$282,0)))</f>
      </c>
      <c r="X10" s="39" t="s">
        <v>318</v>
      </c>
      <c r="Y10" s="39">
        <v>60</v>
      </c>
      <c r="Z10" s="35" t="s">
        <v>34</v>
      </c>
      <c r="AA10" s="36">
        <v>6</v>
      </c>
      <c r="AB10" s="36">
        <f t="shared" si="3"/>
        <v>6</v>
      </c>
      <c r="AC10" s="36">
        <f t="shared" si="4"/>
        <v>28</v>
      </c>
      <c r="AD10" s="37"/>
      <c r="AE10" s="34">
        <v>0.7</v>
      </c>
      <c r="AF10" s="34">
        <v>0.9</v>
      </c>
      <c r="AG10" s="34">
        <v>0.95</v>
      </c>
      <c r="AH10" s="34">
        <v>5</v>
      </c>
      <c r="AI10" s="34">
        <f t="shared" si="0"/>
        <v>0.7</v>
      </c>
      <c r="AJ10" s="34">
        <f t="shared" si="1"/>
        <v>0.56</v>
      </c>
      <c r="AK10" s="34">
        <f t="shared" si="2"/>
        <v>0.37</v>
      </c>
    </row>
    <row r="11" spans="1:37" ht="8.25" customHeight="1">
      <c r="A11" s="115"/>
      <c r="B11" s="116"/>
      <c r="C11" s="117"/>
      <c r="D11" s="117"/>
      <c r="E11" s="119"/>
      <c r="F11" s="117"/>
      <c r="G11" s="117"/>
      <c r="H11" s="117"/>
      <c r="I11" s="123"/>
      <c r="J11" s="124"/>
      <c r="K11" s="125"/>
      <c r="L11" s="80"/>
      <c r="M11" s="123"/>
      <c r="N11" s="123"/>
      <c r="O11" s="127"/>
      <c r="P11" s="82"/>
      <c r="Q11" s="78"/>
      <c r="S11" s="76"/>
      <c r="T11" s="76"/>
      <c r="U11" s="76"/>
      <c r="V11" s="76"/>
      <c r="W11" s="76"/>
      <c r="Y11" s="39">
        <v>75</v>
      </c>
      <c r="Z11" s="35" t="s">
        <v>35</v>
      </c>
      <c r="AA11" s="36">
        <v>7.6</v>
      </c>
      <c r="AB11" s="36">
        <f t="shared" si="3"/>
        <v>7.6</v>
      </c>
      <c r="AC11" s="36">
        <f t="shared" si="4"/>
        <v>45</v>
      </c>
      <c r="AD11" s="37"/>
      <c r="AE11" s="34">
        <v>0.7</v>
      </c>
      <c r="AF11" s="34">
        <v>0.9</v>
      </c>
      <c r="AG11" s="34">
        <v>0.95</v>
      </c>
      <c r="AH11" s="34">
        <v>6</v>
      </c>
      <c r="AI11" s="34">
        <f t="shared" si="0"/>
        <v>0.7</v>
      </c>
      <c r="AJ11" s="34">
        <f t="shared" si="1"/>
        <v>0.53</v>
      </c>
      <c r="AK11" s="34">
        <f t="shared" si="2"/>
        <v>0.34</v>
      </c>
    </row>
    <row r="12" spans="1:37" ht="8.25" customHeight="1">
      <c r="A12" s="114">
        <v>4</v>
      </c>
      <c r="B12" s="116"/>
      <c r="C12" s="117"/>
      <c r="D12" s="117"/>
      <c r="E12" s="118"/>
      <c r="F12" s="117"/>
      <c r="G12" s="117"/>
      <c r="H12" s="117"/>
      <c r="I12" s="120">
        <f>IF(F12="","",ROUNDUP(F12/D$55,1))</f>
      </c>
      <c r="J12" s="121"/>
      <c r="K12" s="122"/>
      <c r="L12" s="79"/>
      <c r="M12" s="120">
        <f>IF(ISERROR(INDEX($AD$6:$AD$282,MATCH(L12,$Z$6:$Z$282,0)))=TRUE,"",INDEX($AD$6:$AD$282,MATCH(L12,$Z$6:$Z$282,0)))</f>
      </c>
      <c r="N12" s="120">
        <f>IF(M12="","",INT((M12+0.2)*$D$55))</f>
      </c>
      <c r="O12" s="126">
        <f>IF(ISERROR(INDEX($S12:$W12,MATCH($C12,$S$5:$W$5,0)))=TRUE,"",INDEX($S12:$W12,MATCH($C12,$S$5:$W$5,0)))</f>
      </c>
      <c r="P12" s="81">
        <f>IF(O12="","",O12+10)</f>
      </c>
      <c r="Q12" s="77">
        <f>IF(ISERROR(INDEX($AC$6:$AC$282,MATCH(L12,$Z$6:$Z$282,0)))=TRUE,"",INDEX($AC$6:$AC$282,MATCH(L12,$Z$6:$Z$282,0)))</f>
      </c>
      <c r="S12" s="75">
        <f>IF(ISBLANK($G12),"",IF($N12&gt;$G12,$W12,""))</f>
      </c>
      <c r="T12" s="75">
        <f>IF(ISBLANK($G12),"",IF($N12&gt;$G12,$W12,""))</f>
      </c>
      <c r="U12" s="75">
        <f>IF(ISBLANK($G12),"",IF($N12&gt;$G12,$W12,""))</f>
      </c>
      <c r="V12" s="75">
        <f>IF(ISBLANK($G12),"",IF($N12&gt;$G12,$W12,""))</f>
      </c>
      <c r="W12" s="75">
        <f>IF(ISERROR(INDEX($AB$6:$AB$282,MATCH(L12,$Z$6:$Z$282,0)))=TRUE,"",INDEX($AB$6:$AB$282,MATCH(L12,$Z$6:$Z$282,0)))</f>
      </c>
      <c r="Y12" s="39">
        <v>100</v>
      </c>
      <c r="Z12" s="35" t="s">
        <v>36</v>
      </c>
      <c r="AA12" s="36">
        <v>9.2</v>
      </c>
      <c r="AB12" s="36">
        <f t="shared" si="3"/>
        <v>9.2</v>
      </c>
      <c r="AC12" s="36">
        <f t="shared" si="4"/>
        <v>66</v>
      </c>
      <c r="AD12" s="37"/>
      <c r="AE12" s="34">
        <v>0.7</v>
      </c>
      <c r="AF12" s="34">
        <v>0.8</v>
      </c>
      <c r="AG12" s="34"/>
      <c r="AH12" s="34">
        <v>7</v>
      </c>
      <c r="AI12" s="34">
        <f t="shared" si="0"/>
        <v>0.7</v>
      </c>
      <c r="AJ12" s="34">
        <f t="shared" si="1"/>
        <v>0.51</v>
      </c>
      <c r="AK12" s="34">
        <f t="shared" si="2"/>
        <v>0.32</v>
      </c>
    </row>
    <row r="13" spans="1:37" ht="8.25" customHeight="1">
      <c r="A13" s="115"/>
      <c r="B13" s="116"/>
      <c r="C13" s="117"/>
      <c r="D13" s="117"/>
      <c r="E13" s="119"/>
      <c r="F13" s="117"/>
      <c r="G13" s="117"/>
      <c r="H13" s="117"/>
      <c r="I13" s="123"/>
      <c r="J13" s="124"/>
      <c r="K13" s="125"/>
      <c r="L13" s="80"/>
      <c r="M13" s="123"/>
      <c r="N13" s="123"/>
      <c r="O13" s="127"/>
      <c r="P13" s="82"/>
      <c r="Q13" s="78"/>
      <c r="S13" s="76"/>
      <c r="T13" s="76"/>
      <c r="U13" s="76"/>
      <c r="V13" s="76"/>
      <c r="W13" s="76"/>
      <c r="Y13" s="39">
        <v>125</v>
      </c>
      <c r="Z13" s="35" t="s">
        <v>37</v>
      </c>
      <c r="AA13" s="36">
        <v>11.5</v>
      </c>
      <c r="AB13" s="36">
        <f t="shared" si="3"/>
        <v>11.5</v>
      </c>
      <c r="AC13" s="36">
        <f t="shared" si="4"/>
        <v>104</v>
      </c>
      <c r="AD13" s="37"/>
      <c r="AE13" s="34">
        <v>0.7</v>
      </c>
      <c r="AF13" s="34">
        <v>0.8</v>
      </c>
      <c r="AG13" s="34"/>
      <c r="AH13" s="34">
        <v>8</v>
      </c>
      <c r="AI13" s="34">
        <f t="shared" si="0"/>
        <v>0.7</v>
      </c>
      <c r="AJ13" s="34">
        <f t="shared" si="1"/>
        <v>0.5</v>
      </c>
      <c r="AK13" s="34">
        <f t="shared" si="2"/>
        <v>0.31</v>
      </c>
    </row>
    <row r="14" spans="1:37" ht="8.25" customHeight="1">
      <c r="A14" s="114">
        <v>5</v>
      </c>
      <c r="B14" s="116"/>
      <c r="C14" s="117"/>
      <c r="D14" s="117"/>
      <c r="E14" s="118"/>
      <c r="F14" s="117"/>
      <c r="G14" s="117"/>
      <c r="H14" s="117"/>
      <c r="I14" s="120">
        <f>IF(F14="","",ROUNDUP(F14/D$55,1))</f>
      </c>
      <c r="J14" s="121"/>
      <c r="K14" s="122"/>
      <c r="L14" s="79"/>
      <c r="M14" s="120">
        <f>IF(ISERROR(INDEX($AD$6:$AD$282,MATCH(L14,$Z$6:$Z$282,0)))=TRUE,"",INDEX($AD$6:$AD$282,MATCH(L14,$Z$6:$Z$282,0)))</f>
      </c>
      <c r="N14" s="120">
        <f>IF(M14="","",INT((M14+0.2)*$D$55))</f>
      </c>
      <c r="O14" s="126">
        <f>IF(ISERROR(INDEX($S14:$W14,MATCH($C14,$S$5:$W$5,0)))=TRUE,"",INDEX($S14:$W14,MATCH($C14,$S$5:$W$5,0)))</f>
      </c>
      <c r="P14" s="81">
        <f>IF(O14="","",O14+10)</f>
      </c>
      <c r="Q14" s="77">
        <f>IF(ISERROR(INDEX($AC$6:$AC$282,MATCH(L14,$Z$6:$Z$282,0)))=TRUE,"",INDEX($AC$6:$AC$282,MATCH(L14,$Z$6:$Z$282,0)))</f>
      </c>
      <c r="S14" s="75">
        <f>IF(ISBLANK($G14),"",IF($N14&gt;$G14,$W14,""))</f>
      </c>
      <c r="T14" s="75">
        <f>IF(ISBLANK($G14),"",IF($N14&gt;$G14,$W14,""))</f>
      </c>
      <c r="U14" s="75">
        <f>IF(ISBLANK($G14),"",IF($N14&gt;$G14,$W14,""))</f>
      </c>
      <c r="V14" s="75">
        <f>IF(ISBLANK($G14),"",IF($N14&gt;$G14,$W14,""))</f>
      </c>
      <c r="W14" s="75">
        <f>IF(ISERROR(INDEX($AB$6:$AB$282,MATCH(L14,$Z$6:$Z$282,0)))=TRUE,"",INDEX($AB$6:$AB$282,MATCH(L14,$Z$6:$Z$282,0)))</f>
      </c>
      <c r="Y14" s="39">
        <v>150</v>
      </c>
      <c r="Z14" s="35" t="s">
        <v>38</v>
      </c>
      <c r="AA14" s="36">
        <v>14</v>
      </c>
      <c r="AB14" s="36">
        <f t="shared" si="3"/>
        <v>14</v>
      </c>
      <c r="AC14" s="36">
        <f t="shared" si="4"/>
        <v>154</v>
      </c>
      <c r="AD14" s="37"/>
      <c r="AE14" s="34">
        <v>0.7</v>
      </c>
      <c r="AF14" s="34">
        <v>0.8</v>
      </c>
      <c r="AG14" s="34"/>
      <c r="AH14" s="34">
        <v>9</v>
      </c>
      <c r="AI14" s="34">
        <f t="shared" si="0"/>
        <v>0.7</v>
      </c>
      <c r="AJ14" s="34">
        <f t="shared" si="1"/>
        <v>0.5</v>
      </c>
      <c r="AK14" s="34">
        <f t="shared" si="2"/>
        <v>0.3</v>
      </c>
    </row>
    <row r="15" spans="1:37" ht="8.25" customHeight="1">
      <c r="A15" s="115"/>
      <c r="B15" s="116"/>
      <c r="C15" s="117"/>
      <c r="D15" s="117"/>
      <c r="E15" s="119"/>
      <c r="F15" s="117"/>
      <c r="G15" s="117"/>
      <c r="H15" s="117"/>
      <c r="I15" s="123"/>
      <c r="J15" s="124"/>
      <c r="K15" s="125"/>
      <c r="L15" s="80"/>
      <c r="M15" s="123"/>
      <c r="N15" s="123"/>
      <c r="O15" s="127"/>
      <c r="P15" s="82"/>
      <c r="Q15" s="78"/>
      <c r="S15" s="76"/>
      <c r="T15" s="76"/>
      <c r="U15" s="76"/>
      <c r="V15" s="76"/>
      <c r="W15" s="76"/>
      <c r="Y15" s="39">
        <v>175</v>
      </c>
      <c r="Z15" s="35" t="s">
        <v>39</v>
      </c>
      <c r="AA15" s="36">
        <v>17</v>
      </c>
      <c r="AB15" s="36">
        <f t="shared" si="3"/>
        <v>17</v>
      </c>
      <c r="AC15" s="36">
        <f t="shared" si="4"/>
        <v>227</v>
      </c>
      <c r="AD15" s="37"/>
      <c r="AE15" s="34">
        <v>0.7</v>
      </c>
      <c r="AF15" s="34">
        <v>0.8</v>
      </c>
      <c r="AG15" s="34"/>
      <c r="AH15" s="34">
        <v>10</v>
      </c>
      <c r="AI15" s="34">
        <f t="shared" si="0"/>
        <v>0.7</v>
      </c>
      <c r="AJ15" s="34">
        <f t="shared" si="1"/>
        <v>0.5</v>
      </c>
      <c r="AK15" s="34">
        <f t="shared" si="2"/>
        <v>0.3</v>
      </c>
    </row>
    <row r="16" spans="1:37" ht="8.25" customHeight="1">
      <c r="A16" s="114">
        <v>6</v>
      </c>
      <c r="B16" s="116"/>
      <c r="C16" s="117"/>
      <c r="D16" s="117"/>
      <c r="E16" s="118"/>
      <c r="F16" s="117"/>
      <c r="G16" s="117"/>
      <c r="H16" s="117"/>
      <c r="I16" s="120">
        <f>IF(F16="","",ROUNDUP(F16/D$55,1))</f>
      </c>
      <c r="J16" s="121"/>
      <c r="K16" s="122"/>
      <c r="L16" s="79"/>
      <c r="M16" s="120">
        <f>IF(ISERROR(INDEX($AD$6:$AD$282,MATCH(L16,$Z$6:$Z$282,0)))=TRUE,"",INDEX($AD$6:$AD$282,MATCH(L16,$Z$6:$Z$282,0)))</f>
      </c>
      <c r="N16" s="120">
        <f>IF(M16="","",INT((M16+0.2)*$D$55))</f>
      </c>
      <c r="O16" s="126">
        <f>IF(ISERROR(INDEX($S16:$W16,MATCH($C16,$S$5:$W$5,0)))=TRUE,"",INDEX($S16:$W16,MATCH($C16,$S$5:$W$5,0)))</f>
      </c>
      <c r="P16" s="81">
        <f>IF(O16="","",O16+10)</f>
      </c>
      <c r="Q16" s="77">
        <f>IF(ISERROR(INDEX($AC$6:$AC$282,MATCH(L16,$Z$6:$Z$282,0)))=TRUE,"",INDEX($AC$6:$AC$282,MATCH(L16,$Z$6:$Z$282,0)))</f>
      </c>
      <c r="S16" s="75">
        <f>IF(ISBLANK($G16),"",IF($N16&gt;$G16,$W16,""))</f>
      </c>
      <c r="T16" s="75">
        <f>IF(ISBLANK($G16),"",IF($N16&gt;$G16,$W16,""))</f>
      </c>
      <c r="U16" s="75">
        <f>IF(ISBLANK($G16),"",IF($N16&gt;$G16,$W16,""))</f>
      </c>
      <c r="V16" s="75">
        <f>IF(ISBLANK($G16),"",IF($N16&gt;$G16,$W16,""))</f>
      </c>
      <c r="W16" s="75">
        <f>IF(ISERROR(INDEX($AB$6:$AB$282,MATCH(L16,$Z$6:$Z$282,0)))=TRUE,"",INDEX($AB$6:$AB$282,MATCH(L16,$Z$6:$Z$282,0)))</f>
      </c>
      <c r="Y16" s="39">
        <v>200</v>
      </c>
      <c r="Z16" s="35" t="s">
        <v>40</v>
      </c>
      <c r="AA16" s="36">
        <v>21</v>
      </c>
      <c r="AB16" s="36">
        <f t="shared" si="3"/>
        <v>21</v>
      </c>
      <c r="AC16" s="36">
        <f t="shared" si="4"/>
        <v>346</v>
      </c>
      <c r="AD16" s="37"/>
      <c r="AE16" s="34">
        <v>0.7</v>
      </c>
      <c r="AF16" s="34">
        <v>0.8</v>
      </c>
      <c r="AG16" s="34"/>
      <c r="AH16" s="34">
        <v>11</v>
      </c>
      <c r="AI16" s="34">
        <f t="shared" si="0"/>
        <v>0.7</v>
      </c>
      <c r="AJ16" s="34">
        <f t="shared" si="1"/>
        <v>0.5</v>
      </c>
      <c r="AK16" s="34">
        <f t="shared" si="2"/>
        <v>0.3</v>
      </c>
    </row>
    <row r="17" spans="1:37" ht="8.25" customHeight="1">
      <c r="A17" s="115"/>
      <c r="B17" s="116"/>
      <c r="C17" s="117"/>
      <c r="D17" s="117"/>
      <c r="E17" s="119"/>
      <c r="F17" s="117"/>
      <c r="G17" s="117"/>
      <c r="H17" s="117"/>
      <c r="I17" s="123"/>
      <c r="J17" s="124"/>
      <c r="K17" s="125"/>
      <c r="L17" s="80"/>
      <c r="M17" s="123"/>
      <c r="N17" s="123"/>
      <c r="O17" s="127"/>
      <c r="P17" s="82"/>
      <c r="Q17" s="78"/>
      <c r="S17" s="76"/>
      <c r="T17" s="76"/>
      <c r="U17" s="76"/>
      <c r="V17" s="76"/>
      <c r="W17" s="76"/>
      <c r="Y17" s="39">
        <v>225</v>
      </c>
      <c r="Z17" s="35" t="s">
        <v>41</v>
      </c>
      <c r="AA17" s="36">
        <v>23</v>
      </c>
      <c r="AB17" s="36">
        <f t="shared" si="3"/>
        <v>23</v>
      </c>
      <c r="AC17" s="36">
        <f t="shared" si="4"/>
        <v>415</v>
      </c>
      <c r="AD17" s="37"/>
      <c r="AE17" s="34">
        <v>0.7</v>
      </c>
      <c r="AF17" s="34">
        <v>0.8</v>
      </c>
      <c r="AG17" s="34"/>
      <c r="AH17" s="34">
        <v>12</v>
      </c>
      <c r="AI17" s="34">
        <f t="shared" si="0"/>
        <v>0.7</v>
      </c>
      <c r="AJ17" s="34">
        <f t="shared" si="1"/>
        <v>0.5</v>
      </c>
      <c r="AK17" s="34">
        <f t="shared" si="2"/>
        <v>0.3</v>
      </c>
    </row>
    <row r="18" spans="1:37" ht="8.25" customHeight="1">
      <c r="A18" s="114">
        <v>7</v>
      </c>
      <c r="B18" s="116"/>
      <c r="C18" s="117"/>
      <c r="D18" s="117"/>
      <c r="E18" s="118"/>
      <c r="F18" s="117"/>
      <c r="G18" s="117"/>
      <c r="H18" s="117"/>
      <c r="I18" s="120">
        <f>IF(F18="","",ROUNDUP(F18/D$55,1))</f>
      </c>
      <c r="J18" s="121"/>
      <c r="K18" s="122"/>
      <c r="L18" s="79"/>
      <c r="M18" s="120">
        <f>IF(ISERROR(INDEX($AD$6:$AD$282,MATCH(L18,$Z$6:$Z$282,0)))=TRUE,"",INDEX($AD$6:$AD$282,MATCH(L18,$Z$6:$Z$282,0)))</f>
      </c>
      <c r="N18" s="120">
        <f>IF(M18="","",INT((M18+0.2)*$D$55))</f>
      </c>
      <c r="O18" s="126">
        <f>IF(ISERROR(INDEX($S18:$W18,MATCH($C18,$S$5:$W$5,0)))=TRUE,"",INDEX($S18:$W18,MATCH($C18,$S$5:$W$5,0)))</f>
      </c>
      <c r="P18" s="81">
        <f>IF(O18="","",O18+10)</f>
      </c>
      <c r="Q18" s="77">
        <f>IF(ISERROR(INDEX($AC$6:$AC$282,MATCH(L18,$Z$6:$Z$282,0)))=TRUE,"",INDEX($AC$6:$AC$282,MATCH(L18,$Z$6:$Z$282,0)))</f>
      </c>
      <c r="S18" s="75">
        <f>IF(ISBLANK($G18),"",IF($N18&gt;$G18,$W18,""))</f>
      </c>
      <c r="T18" s="75">
        <f>IF(ISBLANK($G18),"",IF($N18&gt;$G18,$W18,""))</f>
      </c>
      <c r="U18" s="75">
        <f>IF(ISBLANK($G18),"",IF($N18&gt;$G18,$W18,""))</f>
      </c>
      <c r="V18" s="75">
        <f>IF(ISBLANK($G18),"",IF($N18&gt;$G18,$W18,""))</f>
      </c>
      <c r="W18" s="75">
        <f>IF(ISERROR(INDEX($AB$6:$AB$282,MATCH(L18,$Z$6:$Z$282,0)))=TRUE,"",INDEX($AB$6:$AB$282,MATCH(L18,$Z$6:$Z$282,0)))</f>
      </c>
      <c r="Y18" s="39">
        <v>250</v>
      </c>
      <c r="Z18" s="35" t="s">
        <v>42</v>
      </c>
      <c r="AA18" s="36">
        <v>26</v>
      </c>
      <c r="AB18" s="36">
        <f t="shared" si="3"/>
        <v>26</v>
      </c>
      <c r="AC18" s="36">
        <f t="shared" si="4"/>
        <v>531</v>
      </c>
      <c r="AD18" s="37"/>
      <c r="AE18" s="34">
        <v>0.7</v>
      </c>
      <c r="AF18" s="34">
        <v>0.8</v>
      </c>
      <c r="AG18" s="34"/>
      <c r="AH18" s="34">
        <v>13</v>
      </c>
      <c r="AI18" s="34">
        <f t="shared" si="0"/>
        <v>0.7</v>
      </c>
      <c r="AJ18" s="34">
        <f t="shared" si="1"/>
        <v>0.5</v>
      </c>
      <c r="AK18" s="34">
        <f t="shared" si="2"/>
        <v>0.3</v>
      </c>
    </row>
    <row r="19" spans="1:37" ht="8.25" customHeight="1">
      <c r="A19" s="115"/>
      <c r="B19" s="116"/>
      <c r="C19" s="117"/>
      <c r="D19" s="117"/>
      <c r="E19" s="119"/>
      <c r="F19" s="117"/>
      <c r="G19" s="117"/>
      <c r="H19" s="117"/>
      <c r="I19" s="123"/>
      <c r="J19" s="124"/>
      <c r="K19" s="125"/>
      <c r="L19" s="80"/>
      <c r="M19" s="123"/>
      <c r="N19" s="123"/>
      <c r="O19" s="127"/>
      <c r="P19" s="82"/>
      <c r="Q19" s="78"/>
      <c r="S19" s="76"/>
      <c r="T19" s="76"/>
      <c r="U19" s="76"/>
      <c r="V19" s="76"/>
      <c r="W19" s="76"/>
      <c r="Y19" s="39">
        <v>300</v>
      </c>
      <c r="Z19" s="35" t="s">
        <v>43</v>
      </c>
      <c r="AA19" s="36">
        <v>29</v>
      </c>
      <c r="AB19" s="36">
        <f t="shared" si="3"/>
        <v>29</v>
      </c>
      <c r="AC19" s="36">
        <f t="shared" si="4"/>
        <v>660</v>
      </c>
      <c r="AD19" s="37"/>
      <c r="AE19" s="34">
        <v>0.7</v>
      </c>
      <c r="AF19" s="34">
        <v>0.8</v>
      </c>
      <c r="AG19" s="34"/>
      <c r="AH19" s="34">
        <v>14</v>
      </c>
      <c r="AI19" s="34">
        <f t="shared" si="0"/>
        <v>0.7</v>
      </c>
      <c r="AJ19" s="34">
        <f t="shared" si="1"/>
        <v>0.5</v>
      </c>
      <c r="AK19" s="34">
        <f t="shared" si="2"/>
        <v>0.3</v>
      </c>
    </row>
    <row r="20" spans="1:37" ht="8.25" customHeight="1">
      <c r="A20" s="114">
        <v>8</v>
      </c>
      <c r="B20" s="116"/>
      <c r="C20" s="117"/>
      <c r="D20" s="117"/>
      <c r="E20" s="118"/>
      <c r="F20" s="117"/>
      <c r="G20" s="117"/>
      <c r="H20" s="117"/>
      <c r="I20" s="120">
        <f>IF(F20="","",ROUNDUP(F20/D$55,1))</f>
      </c>
      <c r="J20" s="121"/>
      <c r="K20" s="122"/>
      <c r="L20" s="79"/>
      <c r="M20" s="120">
        <f>IF(ISERROR(INDEX($AD$6:$AD$282,MATCH(L20,$Z$6:$Z$282,0)))=TRUE,"",INDEX($AD$6:$AD$282,MATCH(L20,$Z$6:$Z$282,0)))</f>
      </c>
      <c r="N20" s="120">
        <f>IF(M20="","",INT((M20+0.2)*$D$55))</f>
      </c>
      <c r="O20" s="126">
        <f>IF(ISERROR(INDEX($S20:$W20,MATCH($C20,$S$5:$W$5,0)))=TRUE,"",INDEX($S20:$W20,MATCH($C20,$S$5:$W$5,0)))</f>
      </c>
      <c r="P20" s="81">
        <f>IF(O20="","",O20+10)</f>
      </c>
      <c r="Q20" s="77">
        <f>IF(ISERROR(INDEX($AC$6:$AC$282,MATCH(L20,$Z$6:$Z$282,0)))=TRUE,"",INDEX($AC$6:$AC$282,MATCH(L20,$Z$6:$Z$282,0)))</f>
      </c>
      <c r="S20" s="75">
        <f>IF(ISBLANK($G20),"",IF($N20&gt;$G20,$W20,""))</f>
      </c>
      <c r="T20" s="75">
        <f>IF(ISBLANK($G20),"",IF($N20&gt;$G20,$W20,""))</f>
      </c>
      <c r="U20" s="75">
        <f>IF(ISBLANK($G20),"",IF($N20&gt;$G20,$W20,""))</f>
      </c>
      <c r="V20" s="75">
        <f>IF(ISBLANK($G20),"",IF($N20&gt;$G20,$W20,""))</f>
      </c>
      <c r="W20" s="75">
        <f>IF(ISERROR(INDEX($AB$6:$AB$282,MATCH(L20,$Z$6:$Z$282,0)))=TRUE,"",INDEX($AB$6:$AB$282,MATCH(L20,$Z$6:$Z$282,0)))</f>
      </c>
      <c r="Y20" s="39">
        <v>400</v>
      </c>
      <c r="Z20" s="35" t="s">
        <v>44</v>
      </c>
      <c r="AA20" s="36">
        <v>6.2</v>
      </c>
      <c r="AB20" s="38">
        <v>9.4</v>
      </c>
      <c r="AC20" s="36">
        <f>ROUND((AA20*AB20)-((AA20*AA20)-((AA20/2)*(AA20/2)*3.14)),0)</f>
        <v>50</v>
      </c>
      <c r="AD20" s="39">
        <v>24</v>
      </c>
      <c r="AE20" s="34">
        <v>0.7</v>
      </c>
      <c r="AF20" s="34">
        <v>0.8</v>
      </c>
      <c r="AG20" s="34"/>
      <c r="AH20" s="34">
        <v>15</v>
      </c>
      <c r="AI20" s="34">
        <f t="shared" si="0"/>
        <v>0.7</v>
      </c>
      <c r="AJ20" s="34">
        <f t="shared" si="1"/>
        <v>0.5</v>
      </c>
      <c r="AK20" s="34">
        <f t="shared" si="2"/>
        <v>0.3</v>
      </c>
    </row>
    <row r="21" spans="1:37" ht="8.25" customHeight="1">
      <c r="A21" s="115"/>
      <c r="B21" s="116"/>
      <c r="C21" s="117"/>
      <c r="D21" s="117"/>
      <c r="E21" s="119"/>
      <c r="F21" s="117"/>
      <c r="G21" s="117"/>
      <c r="H21" s="117"/>
      <c r="I21" s="123"/>
      <c r="J21" s="124"/>
      <c r="K21" s="125"/>
      <c r="L21" s="80"/>
      <c r="M21" s="123"/>
      <c r="N21" s="123"/>
      <c r="O21" s="127"/>
      <c r="P21" s="82"/>
      <c r="Q21" s="78"/>
      <c r="S21" s="76"/>
      <c r="T21" s="76"/>
      <c r="U21" s="76"/>
      <c r="V21" s="76"/>
      <c r="W21" s="76"/>
      <c r="Y21" s="39">
        <v>500</v>
      </c>
      <c r="Z21" s="35" t="s">
        <v>45</v>
      </c>
      <c r="AA21" s="36">
        <v>6.2</v>
      </c>
      <c r="AB21" s="38">
        <v>13</v>
      </c>
      <c r="AC21" s="36">
        <f>ROUND((AA21*AB21)-((AA21*AA21)-((AA21/2)*(AA21/2)*3.14)),0)</f>
        <v>72</v>
      </c>
      <c r="AD21" s="39">
        <v>20</v>
      </c>
      <c r="AE21" s="34">
        <v>0.7</v>
      </c>
      <c r="AF21" s="34">
        <v>0.8</v>
      </c>
      <c r="AG21" s="34"/>
      <c r="AH21" s="34">
        <v>16</v>
      </c>
      <c r="AI21" s="34">
        <f t="shared" si="0"/>
        <v>0.7</v>
      </c>
      <c r="AJ21" s="34">
        <f t="shared" si="1"/>
        <v>0.5</v>
      </c>
      <c r="AK21" s="34">
        <f t="shared" si="2"/>
        <v>0.3</v>
      </c>
    </row>
    <row r="22" spans="1:37" ht="8.25" customHeight="1">
      <c r="A22" s="114">
        <v>9</v>
      </c>
      <c r="B22" s="116"/>
      <c r="C22" s="117"/>
      <c r="D22" s="117"/>
      <c r="E22" s="118"/>
      <c r="F22" s="117"/>
      <c r="G22" s="117"/>
      <c r="H22" s="117"/>
      <c r="I22" s="120">
        <f>IF(F22="","",ROUNDUP(F22/D$55,1))</f>
      </c>
      <c r="J22" s="121"/>
      <c r="K22" s="122"/>
      <c r="L22" s="79"/>
      <c r="M22" s="120">
        <f>IF(ISERROR(INDEX($AD$6:$AD$282,MATCH(L22,$Z$6:$Z$282,0)))=TRUE,"",INDEX($AD$6:$AD$282,MATCH(L22,$Z$6:$Z$282,0)))</f>
      </c>
      <c r="N22" s="120">
        <f>IF(M22="","",INT((M22+0.2)*$D$55))</f>
      </c>
      <c r="O22" s="126">
        <f>IF(ISERROR(INDEX($S22:$W22,MATCH($C22,$S$5:$W$5,0)))=TRUE,"",INDEX($S22:$W22,MATCH($C22,$S$5:$W$5,0)))</f>
      </c>
      <c r="P22" s="81">
        <f>IF(O22="","",O22+10)</f>
      </c>
      <c r="Q22" s="77">
        <f>IF(ISERROR(INDEX($AC$6:$AC$282,MATCH(L22,$Z$6:$Z$282,0)))=TRUE,"",INDEX($AC$6:$AC$282,MATCH(L22,$Z$6:$Z$282,0)))</f>
      </c>
      <c r="S22" s="75">
        <f>IF(ISBLANK($G22),"",IF($N22&gt;$G22,$W22,""))</f>
      </c>
      <c r="T22" s="75">
        <f>IF(ISBLANK($G22),"",IF($N22&gt;$G22,$W22,""))</f>
      </c>
      <c r="U22" s="75">
        <f>IF(ISBLANK($G22),"",IF($N22&gt;$G22,$W22,""))</f>
      </c>
      <c r="V22" s="75">
        <f>IF(ISBLANK($G22),"",IF($N22&gt;$G22,$W22,""))</f>
      </c>
      <c r="W22" s="75">
        <f>IF(ISERROR(INDEX($AB$6:$AB$282,MATCH(L22,$Z$6:$Z$282,0)))=TRUE,"",INDEX($AB$6:$AB$282,MATCH(L22,$Z$6:$Z$282,0)))</f>
      </c>
      <c r="Y22" s="39">
        <v>600</v>
      </c>
      <c r="Z22" s="35" t="s">
        <v>46</v>
      </c>
      <c r="AA22" s="36">
        <v>6.6</v>
      </c>
      <c r="AB22" s="38">
        <v>10.5</v>
      </c>
      <c r="AC22" s="36">
        <f>ROUND((AA22*AB22)-((AA22*AA22)-((AA22/2)*(AA22/2)*3.14)),0)</f>
        <v>60</v>
      </c>
      <c r="AD22" s="39">
        <v>35</v>
      </c>
      <c r="AE22" s="34">
        <v>0.7</v>
      </c>
      <c r="AF22" s="34">
        <v>0.8</v>
      </c>
      <c r="AG22" s="34"/>
      <c r="AH22" s="34">
        <v>17</v>
      </c>
      <c r="AI22" s="34">
        <f t="shared" si="0"/>
        <v>0.7</v>
      </c>
      <c r="AJ22" s="34">
        <f t="shared" si="1"/>
        <v>0.5</v>
      </c>
      <c r="AK22" s="34">
        <f t="shared" si="2"/>
        <v>0.3</v>
      </c>
    </row>
    <row r="23" spans="1:37" ht="8.25" customHeight="1">
      <c r="A23" s="115"/>
      <c r="B23" s="116"/>
      <c r="C23" s="117"/>
      <c r="D23" s="117"/>
      <c r="E23" s="119"/>
      <c r="F23" s="117"/>
      <c r="G23" s="117"/>
      <c r="H23" s="117"/>
      <c r="I23" s="123"/>
      <c r="J23" s="124"/>
      <c r="K23" s="125"/>
      <c r="L23" s="80"/>
      <c r="M23" s="123"/>
      <c r="N23" s="123"/>
      <c r="O23" s="127"/>
      <c r="P23" s="82"/>
      <c r="Q23" s="78"/>
      <c r="S23" s="76"/>
      <c r="T23" s="76"/>
      <c r="U23" s="76"/>
      <c r="V23" s="76"/>
      <c r="W23" s="76"/>
      <c r="Z23" s="35" t="s">
        <v>47</v>
      </c>
      <c r="AA23" s="36">
        <v>6.6</v>
      </c>
      <c r="AB23" s="38">
        <v>14</v>
      </c>
      <c r="AC23" s="36">
        <f>ROUND((AA23*AB23)-((AA23*AA23)-((AA23/2)*(AA23/2)*3.14)),0)</f>
        <v>83</v>
      </c>
      <c r="AD23" s="39">
        <v>26</v>
      </c>
      <c r="AE23" s="34">
        <v>0.7</v>
      </c>
      <c r="AF23" s="34">
        <v>0.8</v>
      </c>
      <c r="AG23" s="34"/>
      <c r="AH23" s="34">
        <v>18</v>
      </c>
      <c r="AI23" s="34">
        <f t="shared" si="0"/>
        <v>0.7</v>
      </c>
      <c r="AJ23" s="34">
        <f t="shared" si="1"/>
        <v>0.5</v>
      </c>
      <c r="AK23" s="34">
        <f t="shared" si="2"/>
        <v>0.3</v>
      </c>
    </row>
    <row r="24" spans="1:37" ht="8.25" customHeight="1">
      <c r="A24" s="114">
        <v>10</v>
      </c>
      <c r="B24" s="118"/>
      <c r="C24" s="117"/>
      <c r="D24" s="117"/>
      <c r="E24" s="118"/>
      <c r="F24" s="117"/>
      <c r="G24" s="117"/>
      <c r="H24" s="117"/>
      <c r="I24" s="120">
        <f>IF(F24="","",ROUNDUP(F24/D$55,1))</f>
      </c>
      <c r="J24" s="121"/>
      <c r="K24" s="122"/>
      <c r="L24" s="79"/>
      <c r="M24" s="120">
        <f>IF(ISERROR(INDEX($AD$6:$AD$282,MATCH(L24,$Z$6:$Z$282,0)))=TRUE,"",INDEX($AD$6:$AD$282,MATCH(L24,$Z$6:$Z$282,0)))</f>
      </c>
      <c r="N24" s="120">
        <f>IF(M24="","",INT((M24+0.2)*$D$55))</f>
      </c>
      <c r="O24" s="126">
        <f>IF(ISERROR(INDEX($S24:$W24,MATCH($C24,$S$5:$W$5,0)))=TRUE,"",INDEX($S24:$W24,MATCH($C24,$S$5:$W$5,0)))</f>
      </c>
      <c r="P24" s="81">
        <f>IF(O24="","",O24+10)</f>
      </c>
      <c r="Q24" s="77">
        <f>IF(ISERROR(INDEX($AC$6:$AC$282,MATCH(L24,$Z$6:$Z$282,0)))=TRUE,"",INDEX($AC$6:$AC$282,MATCH(L24,$Z$6:$Z$282,0)))</f>
      </c>
      <c r="S24" s="75">
        <f>IF(ISBLANK($G24),"",IF($N24&gt;$G24,$W24,""))</f>
      </c>
      <c r="T24" s="75">
        <f>IF(ISBLANK($G24),"",IF($N24&gt;$G24,$W24,""))</f>
      </c>
      <c r="U24" s="75">
        <f>IF(ISBLANK($G24),"",IF($N24&gt;$G24,$W24,""))</f>
      </c>
      <c r="V24" s="75">
        <f>IF(ISBLANK($G24),"",IF($N24&gt;$G24,$W24,""))</f>
      </c>
      <c r="W24" s="75">
        <f>IF(ISERROR(INDEX($AB$6:$AB$282,MATCH(L24,$Z$6:$Z$282,0)))=TRUE,"",INDEX($AB$6:$AB$282,MATCH(L24,$Z$6:$Z$282,0)))</f>
      </c>
      <c r="Z24" s="35" t="s">
        <v>48</v>
      </c>
      <c r="AA24" s="36">
        <v>6.4</v>
      </c>
      <c r="AB24" s="36">
        <f aca="true" t="shared" si="5" ref="AB24:AB87">AA24</f>
        <v>6.4</v>
      </c>
      <c r="AC24" s="36">
        <f t="shared" si="4"/>
        <v>32</v>
      </c>
      <c r="AD24" s="39">
        <v>31</v>
      </c>
      <c r="AE24" s="34">
        <v>0.7</v>
      </c>
      <c r="AF24" s="34">
        <v>0.8</v>
      </c>
      <c r="AG24" s="34"/>
      <c r="AH24" s="34">
        <v>19</v>
      </c>
      <c r="AI24" s="34">
        <f t="shared" si="0"/>
        <v>0.7</v>
      </c>
      <c r="AJ24" s="34">
        <f t="shared" si="1"/>
        <v>0.5</v>
      </c>
      <c r="AK24" s="34">
        <f t="shared" si="2"/>
        <v>0.3</v>
      </c>
    </row>
    <row r="25" spans="1:37" ht="8.25" customHeight="1">
      <c r="A25" s="115"/>
      <c r="B25" s="119"/>
      <c r="C25" s="117"/>
      <c r="D25" s="117"/>
      <c r="E25" s="119"/>
      <c r="F25" s="117"/>
      <c r="G25" s="117"/>
      <c r="H25" s="117"/>
      <c r="I25" s="123"/>
      <c r="J25" s="124"/>
      <c r="K25" s="125"/>
      <c r="L25" s="80"/>
      <c r="M25" s="123"/>
      <c r="N25" s="123"/>
      <c r="O25" s="127"/>
      <c r="P25" s="82"/>
      <c r="Q25" s="78"/>
      <c r="S25" s="76"/>
      <c r="T25" s="76"/>
      <c r="U25" s="76"/>
      <c r="V25" s="76"/>
      <c r="W25" s="76"/>
      <c r="Z25" s="35" t="s">
        <v>49</v>
      </c>
      <c r="AA25" s="36">
        <v>7</v>
      </c>
      <c r="AB25" s="36">
        <f t="shared" si="5"/>
        <v>7</v>
      </c>
      <c r="AC25" s="36">
        <f t="shared" si="4"/>
        <v>38</v>
      </c>
      <c r="AD25" s="39">
        <v>44</v>
      </c>
      <c r="AE25" s="34">
        <v>0.7</v>
      </c>
      <c r="AF25" s="34">
        <v>0.8</v>
      </c>
      <c r="AG25" s="34"/>
      <c r="AH25" s="34" t="s">
        <v>324</v>
      </c>
      <c r="AI25" s="34">
        <f t="shared" si="0"/>
        <v>0.7</v>
      </c>
      <c r="AJ25" s="34">
        <f t="shared" si="1"/>
        <v>0.5</v>
      </c>
      <c r="AK25" s="34">
        <f t="shared" si="2"/>
        <v>0.3</v>
      </c>
    </row>
    <row r="26" spans="1:33" ht="8.25" customHeight="1">
      <c r="A26" s="114">
        <v>11</v>
      </c>
      <c r="B26" s="116"/>
      <c r="C26" s="117"/>
      <c r="D26" s="117"/>
      <c r="E26" s="118"/>
      <c r="F26" s="117"/>
      <c r="G26" s="117"/>
      <c r="H26" s="117"/>
      <c r="I26" s="120">
        <f>IF(F26="","",ROUNDUP(F26/D$55,1))</f>
      </c>
      <c r="J26" s="121"/>
      <c r="K26" s="122"/>
      <c r="L26" s="79"/>
      <c r="M26" s="120">
        <f>IF(ISERROR(INDEX($AD$6:$AD$282,MATCH(L26,$Z$6:$Z$282,0)))=TRUE,"",INDEX($AD$6:$AD$282,MATCH(L26,$Z$6:$Z$282,0)))</f>
      </c>
      <c r="N26" s="120">
        <f>IF(M26="","",INT((M26+0.2)*$D$55))</f>
      </c>
      <c r="O26" s="126">
        <f>IF(ISERROR(INDEX($S26:$W26,MATCH($C26,$S$5:$W$5,0)))=TRUE,"",INDEX($S26:$W26,MATCH($C26,$S$5:$W$5,0)))</f>
      </c>
      <c r="P26" s="81">
        <f>IF(O26="","",O26+10)</f>
      </c>
      <c r="Q26" s="77">
        <f>IF(ISERROR(INDEX($AC$6:$AC$282,MATCH(L26,$Z$6:$Z$282,0)))=TRUE,"",INDEX($AC$6:$AC$282,MATCH(L26,$Z$6:$Z$282,0)))</f>
      </c>
      <c r="S26" s="75">
        <f>IF(ISBLANK($G26),"",IF($N26&gt;$G26,$W26,""))</f>
      </c>
      <c r="T26" s="75">
        <f>IF(ISBLANK($G26),"",IF($N26&gt;$G26,$W26,""))</f>
      </c>
      <c r="U26" s="75">
        <f>IF(ISBLANK($G26),"",IF($N26&gt;$G26,$W26,""))</f>
      </c>
      <c r="V26" s="75">
        <f>IF(ISBLANK($G26),"",IF($N26&gt;$G26,$W26,""))</f>
      </c>
      <c r="W26" s="75">
        <f>IF(ISERROR(INDEX($AB$6:$AB$282,MATCH(L26,$Z$6:$Z$282,0)))=TRUE,"",INDEX($AB$6:$AB$282,MATCH(L26,$Z$6:$Z$282,0)))</f>
      </c>
      <c r="Z26" s="35" t="s">
        <v>50</v>
      </c>
      <c r="AA26" s="36">
        <v>8</v>
      </c>
      <c r="AB26" s="36">
        <f t="shared" si="5"/>
        <v>8</v>
      </c>
      <c r="AC26" s="36">
        <f t="shared" si="4"/>
        <v>50</v>
      </c>
      <c r="AD26" s="39">
        <v>58</v>
      </c>
      <c r="AE26" s="34">
        <v>0.7</v>
      </c>
      <c r="AF26" s="34">
        <v>0.9</v>
      </c>
      <c r="AG26" s="34">
        <v>0.95</v>
      </c>
    </row>
    <row r="27" spans="1:33" ht="8.25" customHeight="1">
      <c r="A27" s="115"/>
      <c r="B27" s="116"/>
      <c r="C27" s="117"/>
      <c r="D27" s="117"/>
      <c r="E27" s="119"/>
      <c r="F27" s="117"/>
      <c r="G27" s="117"/>
      <c r="H27" s="117"/>
      <c r="I27" s="123"/>
      <c r="J27" s="124"/>
      <c r="K27" s="125"/>
      <c r="L27" s="80"/>
      <c r="M27" s="123"/>
      <c r="N27" s="123"/>
      <c r="O27" s="127"/>
      <c r="P27" s="82"/>
      <c r="Q27" s="78"/>
      <c r="S27" s="76"/>
      <c r="T27" s="76"/>
      <c r="U27" s="76"/>
      <c r="V27" s="76"/>
      <c r="W27" s="76"/>
      <c r="Z27" s="35" t="s">
        <v>51</v>
      </c>
      <c r="AA27" s="36">
        <v>8.6</v>
      </c>
      <c r="AB27" s="36">
        <f t="shared" si="5"/>
        <v>8.6</v>
      </c>
      <c r="AC27" s="36">
        <f t="shared" si="4"/>
        <v>58</v>
      </c>
      <c r="AD27" s="39">
        <v>72</v>
      </c>
      <c r="AE27" s="34">
        <v>0.7</v>
      </c>
      <c r="AF27" s="34">
        <v>0.9</v>
      </c>
      <c r="AG27" s="34">
        <v>0.95</v>
      </c>
    </row>
    <row r="28" spans="1:33" ht="8.25" customHeight="1">
      <c r="A28" s="114">
        <v>12</v>
      </c>
      <c r="B28" s="116"/>
      <c r="C28" s="117"/>
      <c r="D28" s="117"/>
      <c r="E28" s="118"/>
      <c r="F28" s="117"/>
      <c r="G28" s="117"/>
      <c r="H28" s="117"/>
      <c r="I28" s="120">
        <f>IF(F28="","",ROUNDUP(F28/D$55,1))</f>
      </c>
      <c r="J28" s="121"/>
      <c r="K28" s="122"/>
      <c r="L28" s="79"/>
      <c r="M28" s="120">
        <f>IF(ISERROR(INDEX($AD$6:$AD$282,MATCH(L28,$Z$6:$Z$282,0)))=TRUE,"",INDEX($AD$6:$AD$282,MATCH(L28,$Z$6:$Z$282,0)))</f>
      </c>
      <c r="N28" s="120">
        <f>IF(M28="","",INT((M28+0.2)*$D$55))</f>
      </c>
      <c r="O28" s="126">
        <f>IF(ISERROR(INDEX($S28:$W28,MATCH($C28,$S$5:$W$5,0)))=TRUE,"",INDEX($S28:$W28,MATCH($C28,$S$5:$W$5,0)))</f>
      </c>
      <c r="P28" s="81">
        <f>IF(O28="","",O28+10)</f>
      </c>
      <c r="Q28" s="77">
        <f>IF(ISERROR(INDEX($AC$6:$AC$282,MATCH(L28,$Z$6:$Z$282,0)))=TRUE,"",INDEX($AC$6:$AC$282,MATCH(L28,$Z$6:$Z$282,0)))</f>
      </c>
      <c r="S28" s="75">
        <f>IF(ISBLANK($G28),"",IF($N28&gt;$G28,$W28,""))</f>
      </c>
      <c r="T28" s="75">
        <f>IF(ISBLANK($G28),"",IF($N28&gt;$G28,$W28,""))</f>
      </c>
      <c r="U28" s="75">
        <f>IF(ISBLANK($G28),"",IF($N28&gt;$G28,$W28,""))</f>
      </c>
      <c r="V28" s="75">
        <f>IF(ISBLANK($G28),"",IF($N28&gt;$G28,$W28,""))</f>
      </c>
      <c r="W28" s="75">
        <f>IF(ISERROR(INDEX($AB$6:$AB$282,MATCH(L28,$Z$6:$Z$282,0)))=TRUE,"",INDEX($AB$6:$AB$282,MATCH(L28,$Z$6:$Z$282,0)))</f>
      </c>
      <c r="Z28" s="35" t="s">
        <v>52</v>
      </c>
      <c r="AA28" s="36">
        <v>9.4</v>
      </c>
      <c r="AB28" s="36">
        <f t="shared" si="5"/>
        <v>9.4</v>
      </c>
      <c r="AC28" s="36">
        <f t="shared" si="4"/>
        <v>69</v>
      </c>
      <c r="AD28" s="39">
        <v>100</v>
      </c>
      <c r="AE28" s="34">
        <v>0.6</v>
      </c>
      <c r="AF28" s="34">
        <v>0.9</v>
      </c>
      <c r="AG28" s="34">
        <v>0.95</v>
      </c>
    </row>
    <row r="29" spans="1:33" ht="8.25" customHeight="1">
      <c r="A29" s="115"/>
      <c r="B29" s="116"/>
      <c r="C29" s="117"/>
      <c r="D29" s="117"/>
      <c r="E29" s="119"/>
      <c r="F29" s="117"/>
      <c r="G29" s="117"/>
      <c r="H29" s="117"/>
      <c r="I29" s="123"/>
      <c r="J29" s="124"/>
      <c r="K29" s="125"/>
      <c r="L29" s="80"/>
      <c r="M29" s="123"/>
      <c r="N29" s="123"/>
      <c r="O29" s="127"/>
      <c r="P29" s="82"/>
      <c r="Q29" s="78"/>
      <c r="S29" s="76"/>
      <c r="T29" s="76"/>
      <c r="U29" s="76"/>
      <c r="V29" s="76"/>
      <c r="W29" s="76"/>
      <c r="Z29" s="35" t="s">
        <v>53</v>
      </c>
      <c r="AA29" s="36">
        <v>11</v>
      </c>
      <c r="AB29" s="36">
        <f t="shared" si="5"/>
        <v>11</v>
      </c>
      <c r="AC29" s="36">
        <f t="shared" si="4"/>
        <v>95</v>
      </c>
      <c r="AD29" s="39">
        <v>130</v>
      </c>
      <c r="AE29" s="34">
        <v>0.6</v>
      </c>
      <c r="AF29" s="34">
        <v>0.85</v>
      </c>
      <c r="AG29" s="34">
        <v>0.9</v>
      </c>
    </row>
    <row r="30" spans="1:33" ht="8.25" customHeight="1">
      <c r="A30" s="114">
        <v>13</v>
      </c>
      <c r="B30" s="116"/>
      <c r="C30" s="117"/>
      <c r="D30" s="117"/>
      <c r="E30" s="118"/>
      <c r="F30" s="117"/>
      <c r="G30" s="117"/>
      <c r="H30" s="117"/>
      <c r="I30" s="120">
        <f>IF(F30="","",ROUNDUP(F30/D$55,1))</f>
      </c>
      <c r="J30" s="121"/>
      <c r="K30" s="122"/>
      <c r="L30" s="79"/>
      <c r="M30" s="120">
        <f>IF(ISERROR(INDEX($AD$6:$AD$282,MATCH(L30,$Z$6:$Z$282,0)))=TRUE,"",INDEX($AD$6:$AD$282,MATCH(L30,$Z$6:$Z$282,0)))</f>
      </c>
      <c r="N30" s="120">
        <f>IF(M30="","",INT((M30+0.2)*$D$55))</f>
      </c>
      <c r="O30" s="126">
        <f>IF(ISERROR(INDEX($S30:$W30,MATCH($C30,$S$5:$W$5,0)))=TRUE,"",INDEX($S30:$W30,MATCH($C30,$S$5:$W$5,0)))</f>
      </c>
      <c r="P30" s="81">
        <f>IF(O30="","",O30+10)</f>
      </c>
      <c r="Q30" s="77">
        <f>IF(ISERROR(INDEX($AC$6:$AC$282,MATCH(L30,$Z$6:$Z$282,0)))=TRUE,"",INDEX($AC$6:$AC$282,MATCH(L30,$Z$6:$Z$282,0)))</f>
      </c>
      <c r="S30" s="75">
        <f>IF(ISBLANK($G30),"",IF($N30&gt;$G30,$W30,""))</f>
      </c>
      <c r="T30" s="75">
        <f>IF(ISBLANK($G30),"",IF($N30&gt;$G30,$W30,""))</f>
      </c>
      <c r="U30" s="75">
        <f>IF(ISBLANK($G30),"",IF($N30&gt;$G30,$W30,""))</f>
      </c>
      <c r="V30" s="75">
        <f>IF(ISBLANK($G30),"",IF($N30&gt;$G30,$W30,""))</f>
      </c>
      <c r="W30" s="75">
        <f>IF(ISERROR(INDEX($AB$6:$AB$282,MATCH(L30,$Z$6:$Z$282,0)))=TRUE,"",INDEX($AB$6:$AB$282,MATCH(L30,$Z$6:$Z$282,0)))</f>
      </c>
      <c r="Z30" s="35" t="s">
        <v>54</v>
      </c>
      <c r="AA30" s="36">
        <v>13</v>
      </c>
      <c r="AB30" s="36">
        <f t="shared" si="5"/>
        <v>13</v>
      </c>
      <c r="AC30" s="36">
        <f t="shared" si="4"/>
        <v>133</v>
      </c>
      <c r="AD30" s="39">
        <v>190</v>
      </c>
      <c r="AE30" s="34">
        <v>0.56</v>
      </c>
      <c r="AF30" s="34">
        <v>0.73</v>
      </c>
      <c r="AG30" s="34"/>
    </row>
    <row r="31" spans="1:33" ht="8.25" customHeight="1">
      <c r="A31" s="115"/>
      <c r="B31" s="116"/>
      <c r="C31" s="117"/>
      <c r="D31" s="117"/>
      <c r="E31" s="119"/>
      <c r="F31" s="117"/>
      <c r="G31" s="117"/>
      <c r="H31" s="117"/>
      <c r="I31" s="123"/>
      <c r="J31" s="124"/>
      <c r="K31" s="125"/>
      <c r="L31" s="80"/>
      <c r="M31" s="123"/>
      <c r="N31" s="123"/>
      <c r="O31" s="127"/>
      <c r="P31" s="82"/>
      <c r="Q31" s="78"/>
      <c r="S31" s="76"/>
      <c r="T31" s="76"/>
      <c r="U31" s="76"/>
      <c r="V31" s="76"/>
      <c r="W31" s="76"/>
      <c r="Z31" s="35" t="s">
        <v>55</v>
      </c>
      <c r="AA31" s="36">
        <v>15.5</v>
      </c>
      <c r="AB31" s="36">
        <f t="shared" si="5"/>
        <v>15.5</v>
      </c>
      <c r="AC31" s="36">
        <f t="shared" si="4"/>
        <v>189</v>
      </c>
      <c r="AD31" s="39">
        <v>255</v>
      </c>
      <c r="AE31" s="34">
        <v>0.53</v>
      </c>
      <c r="AF31" s="34">
        <v>0.72</v>
      </c>
      <c r="AG31" s="34"/>
    </row>
    <row r="32" spans="1:33" ht="8.25" customHeight="1">
      <c r="A32" s="114">
        <v>14</v>
      </c>
      <c r="B32" s="116"/>
      <c r="C32" s="117"/>
      <c r="D32" s="117"/>
      <c r="E32" s="118"/>
      <c r="F32" s="117"/>
      <c r="G32" s="117"/>
      <c r="H32" s="117"/>
      <c r="I32" s="120">
        <f>IF(F32="","",ROUNDUP(F32/D$55,1))</f>
      </c>
      <c r="J32" s="121"/>
      <c r="K32" s="122"/>
      <c r="L32" s="79"/>
      <c r="M32" s="120">
        <f>IF(ISERROR(INDEX($AD$6:$AD$282,MATCH(L32,$Z$6:$Z$282,0)))=TRUE,"",INDEX($AD$6:$AD$282,MATCH(L32,$Z$6:$Z$282,0)))</f>
      </c>
      <c r="N32" s="120">
        <f>IF(M32="","",INT((M32+0.2)*$D$55))</f>
      </c>
      <c r="O32" s="126">
        <f>IF(ISERROR(INDEX($S32:$W32,MATCH($C32,$S$5:$W$5,0)))=TRUE,"",INDEX($S32:$W32,MATCH($C32,$S$5:$W$5,0)))</f>
      </c>
      <c r="P32" s="81">
        <f>IF(O32="","",O32+10)</f>
      </c>
      <c r="Q32" s="77">
        <f>IF(ISERROR(INDEX($AC$6:$AC$282,MATCH(L32,$Z$6:$Z$282,0)))=TRUE,"",INDEX($AC$6:$AC$282,MATCH(L32,$Z$6:$Z$282,0)))</f>
      </c>
      <c r="S32" s="75">
        <f>IF(ISBLANK($G32),"",IF($N32&gt;$G32,$W32,""))</f>
      </c>
      <c r="T32" s="75">
        <f>IF(ISBLANK($G32),"",IF($N32&gt;$G32,$W32,""))</f>
      </c>
      <c r="U32" s="75">
        <f>IF(ISBLANK($G32),"",IF($N32&gt;$G32,$W32,""))</f>
      </c>
      <c r="V32" s="75">
        <f>IF(ISBLANK($G32),"",IF($N32&gt;$G32,$W32,""))</f>
      </c>
      <c r="W32" s="75">
        <f>IF(ISERROR(INDEX($AB$6:$AB$282,MATCH(L32,$Z$6:$Z$282,0)))=TRUE,"",INDEX($AB$6:$AB$282,MATCH(L32,$Z$6:$Z$282,0)))</f>
      </c>
      <c r="Z32" s="35" t="s">
        <v>56</v>
      </c>
      <c r="AA32" s="36">
        <v>19</v>
      </c>
      <c r="AB32" s="36">
        <f t="shared" si="5"/>
        <v>19</v>
      </c>
      <c r="AC32" s="36">
        <f t="shared" si="4"/>
        <v>283</v>
      </c>
      <c r="AD32" s="39">
        <v>355</v>
      </c>
      <c r="AE32" s="34">
        <v>0.51</v>
      </c>
      <c r="AF32" s="34">
        <v>0.71</v>
      </c>
      <c r="AG32" s="34"/>
    </row>
    <row r="33" spans="1:33" ht="8.25" customHeight="1">
      <c r="A33" s="115"/>
      <c r="B33" s="116"/>
      <c r="C33" s="117"/>
      <c r="D33" s="117"/>
      <c r="E33" s="119"/>
      <c r="F33" s="117"/>
      <c r="G33" s="117"/>
      <c r="H33" s="117"/>
      <c r="I33" s="123"/>
      <c r="J33" s="124"/>
      <c r="K33" s="125"/>
      <c r="L33" s="80"/>
      <c r="M33" s="123"/>
      <c r="N33" s="123"/>
      <c r="O33" s="127"/>
      <c r="P33" s="82"/>
      <c r="Q33" s="78"/>
      <c r="S33" s="76"/>
      <c r="T33" s="76"/>
      <c r="U33" s="76"/>
      <c r="V33" s="76"/>
      <c r="W33" s="76"/>
      <c r="Z33" s="35" t="s">
        <v>57</v>
      </c>
      <c r="AA33" s="36">
        <v>22</v>
      </c>
      <c r="AB33" s="36">
        <f t="shared" si="5"/>
        <v>22</v>
      </c>
      <c r="AC33" s="36">
        <f t="shared" si="4"/>
        <v>380</v>
      </c>
      <c r="AD33" s="39">
        <v>455</v>
      </c>
      <c r="AE33" s="34">
        <v>0.5</v>
      </c>
      <c r="AF33" s="34">
        <v>0.7</v>
      </c>
      <c r="AG33" s="34"/>
    </row>
    <row r="34" spans="1:33" ht="8.25" customHeight="1">
      <c r="A34" s="114">
        <v>15</v>
      </c>
      <c r="B34" s="116"/>
      <c r="C34" s="117"/>
      <c r="D34" s="117"/>
      <c r="E34" s="118"/>
      <c r="F34" s="117"/>
      <c r="G34" s="117"/>
      <c r="H34" s="117"/>
      <c r="I34" s="120">
        <f>IF(F34="","",ROUNDUP(F34/D$55,1))</f>
      </c>
      <c r="J34" s="121"/>
      <c r="K34" s="122"/>
      <c r="L34" s="79"/>
      <c r="M34" s="120">
        <f>IF(ISERROR(INDEX($AD$6:$AD$282,MATCH(L34,$Z$6:$Z$282,0)))=TRUE,"",INDEX($AD$6:$AD$282,MATCH(L34,$Z$6:$Z$282,0)))</f>
      </c>
      <c r="N34" s="120">
        <f>IF(M34="","",INT((M34+0.2)*$D$55))</f>
      </c>
      <c r="O34" s="126">
        <f>IF(ISERROR(INDEX($S34:$W34,MATCH($C34,$S$5:$W$5,0)))=TRUE,"",INDEX($S34:$W34,MATCH($C34,$S$5:$W$5,0)))</f>
      </c>
      <c r="P34" s="81">
        <f>IF(O34="","",O34+10)</f>
      </c>
      <c r="Q34" s="77">
        <f>IF(ISERROR(INDEX($AC$6:$AC$282,MATCH(L34,$Z$6:$Z$282,0)))=TRUE,"",INDEX($AC$6:$AC$282,MATCH(L34,$Z$6:$Z$282,0)))</f>
      </c>
      <c r="S34" s="75">
        <f>IF(ISBLANK($G34),"",IF($N34&gt;$G34,$W34,""))</f>
      </c>
      <c r="T34" s="75">
        <f>IF(ISBLANK($G34),"",IF($N34&gt;$G34,$W34,""))</f>
      </c>
      <c r="U34" s="75">
        <f>IF(ISBLANK($G34),"",IF($N34&gt;$G34,$W34,""))</f>
      </c>
      <c r="V34" s="75">
        <f>IF(ISBLANK($G34),"",IF($N34&gt;$G34,$W34,""))</f>
      </c>
      <c r="W34" s="75">
        <f>IF(ISERROR(INDEX($AB$6:$AB$282,MATCH(L34,$Z$6:$Z$282,0)))=TRUE,"",INDEX($AB$6:$AB$282,MATCH(L34,$Z$6:$Z$282,0)))</f>
      </c>
      <c r="Z34" s="35" t="s">
        <v>58</v>
      </c>
      <c r="AA34" s="36">
        <v>26</v>
      </c>
      <c r="AB34" s="36">
        <f t="shared" si="5"/>
        <v>26</v>
      </c>
      <c r="AC34" s="36">
        <f t="shared" si="4"/>
        <v>531</v>
      </c>
      <c r="AD34" s="39">
        <v>545</v>
      </c>
      <c r="AE34" s="34">
        <v>0.5</v>
      </c>
      <c r="AF34" s="34">
        <v>0.7</v>
      </c>
      <c r="AG34" s="34"/>
    </row>
    <row r="35" spans="1:33" ht="8.25" customHeight="1">
      <c r="A35" s="115"/>
      <c r="B35" s="116"/>
      <c r="C35" s="117"/>
      <c r="D35" s="117"/>
      <c r="E35" s="119"/>
      <c r="F35" s="117"/>
      <c r="G35" s="117"/>
      <c r="H35" s="117"/>
      <c r="I35" s="123"/>
      <c r="J35" s="124"/>
      <c r="K35" s="125"/>
      <c r="L35" s="80"/>
      <c r="M35" s="123"/>
      <c r="N35" s="123"/>
      <c r="O35" s="127"/>
      <c r="P35" s="82"/>
      <c r="Q35" s="78"/>
      <c r="S35" s="76"/>
      <c r="T35" s="76"/>
      <c r="U35" s="76"/>
      <c r="V35" s="76"/>
      <c r="W35" s="76"/>
      <c r="Z35" s="35" t="s">
        <v>59</v>
      </c>
      <c r="AA35" s="36">
        <v>28</v>
      </c>
      <c r="AB35" s="36">
        <f t="shared" si="5"/>
        <v>28</v>
      </c>
      <c r="AC35" s="36">
        <f t="shared" si="4"/>
        <v>615</v>
      </c>
      <c r="AD35" s="39">
        <v>620</v>
      </c>
      <c r="AE35" s="34">
        <v>0.5</v>
      </c>
      <c r="AF35" s="34">
        <v>0.7</v>
      </c>
      <c r="AG35" s="34"/>
    </row>
    <row r="36" spans="1:33" ht="8.25" customHeight="1">
      <c r="A36" s="114">
        <v>16</v>
      </c>
      <c r="B36" s="116"/>
      <c r="C36" s="117"/>
      <c r="D36" s="117"/>
      <c r="E36" s="118"/>
      <c r="F36" s="117"/>
      <c r="G36" s="117"/>
      <c r="H36" s="117"/>
      <c r="I36" s="120">
        <f>IF(F36="","",ROUNDUP(F36/D$55,1))</f>
      </c>
      <c r="J36" s="121"/>
      <c r="K36" s="122"/>
      <c r="L36" s="79"/>
      <c r="M36" s="120">
        <f>IF(ISERROR(INDEX($AD$6:$AD$282,MATCH(L36,$Z$6:$Z$282,0)))=TRUE,"",INDEX($AD$6:$AD$282,MATCH(L36,$Z$6:$Z$282,0)))</f>
      </c>
      <c r="N36" s="120">
        <f>IF(M36="","",INT((M36+0.2)*$D$55))</f>
      </c>
      <c r="O36" s="126">
        <f>IF(ISERROR(INDEX($S36:$W36,MATCH($C36,$S$5:$W$5,0)))=TRUE,"",INDEX($S36:$W36,MATCH($C36,$S$5:$W$5,0)))</f>
      </c>
      <c r="P36" s="81">
        <f>IF(O36="","",O36+10)</f>
      </c>
      <c r="Q36" s="77">
        <f>IF(ISERROR(INDEX($AC$6:$AC$282,MATCH(L36,$Z$6:$Z$282,0)))=TRUE,"",INDEX($AC$6:$AC$282,MATCH(L36,$Z$6:$Z$282,0)))</f>
      </c>
      <c r="S36" s="75">
        <f>IF(ISBLANK($G36),"",IF($N36&gt;$G36,$W36,""))</f>
      </c>
      <c r="T36" s="75">
        <f>IF(ISBLANK($G36),"",IF($N36&gt;$G36,$W36,""))</f>
      </c>
      <c r="U36" s="75">
        <f>IF(ISBLANK($G36),"",IF($N36&gt;$G36,$W36,""))</f>
      </c>
      <c r="V36" s="75">
        <f>IF(ISBLANK($G36),"",IF($N36&gt;$G36,$W36,""))</f>
      </c>
      <c r="W36" s="75">
        <f>IF(ISERROR(INDEX($AB$6:$AB$282,MATCH(L36,$Z$6:$Z$282,0)))=TRUE,"",INDEX($AB$6:$AB$282,MATCH(L36,$Z$6:$Z$282,0)))</f>
      </c>
      <c r="Z36" s="35" t="s">
        <v>60</v>
      </c>
      <c r="AA36" s="36">
        <v>31</v>
      </c>
      <c r="AB36" s="36">
        <f t="shared" si="5"/>
        <v>31</v>
      </c>
      <c r="AC36" s="36">
        <f t="shared" si="4"/>
        <v>754</v>
      </c>
      <c r="AD36" s="39">
        <v>725</v>
      </c>
      <c r="AE36" s="34">
        <v>0.5</v>
      </c>
      <c r="AF36" s="34">
        <v>0.7</v>
      </c>
      <c r="AG36" s="34"/>
    </row>
    <row r="37" spans="1:33" ht="8.25" customHeight="1">
      <c r="A37" s="115"/>
      <c r="B37" s="116"/>
      <c r="C37" s="117"/>
      <c r="D37" s="117"/>
      <c r="E37" s="119"/>
      <c r="F37" s="117"/>
      <c r="G37" s="117"/>
      <c r="H37" s="117"/>
      <c r="I37" s="123"/>
      <c r="J37" s="124"/>
      <c r="K37" s="125"/>
      <c r="L37" s="80"/>
      <c r="M37" s="123"/>
      <c r="N37" s="123"/>
      <c r="O37" s="127"/>
      <c r="P37" s="82"/>
      <c r="Q37" s="78"/>
      <c r="S37" s="76"/>
      <c r="T37" s="76"/>
      <c r="U37" s="76"/>
      <c r="V37" s="76"/>
      <c r="W37" s="76"/>
      <c r="Z37" s="35" t="s">
        <v>61</v>
      </c>
      <c r="AA37" s="36">
        <v>10.5</v>
      </c>
      <c r="AB37" s="36">
        <f t="shared" si="5"/>
        <v>10.5</v>
      </c>
      <c r="AC37" s="36">
        <f t="shared" si="4"/>
        <v>87</v>
      </c>
      <c r="AD37" s="39">
        <v>28</v>
      </c>
      <c r="AE37" s="34">
        <v>0.5</v>
      </c>
      <c r="AF37" s="34">
        <v>0.7</v>
      </c>
      <c r="AG37" s="34"/>
    </row>
    <row r="38" spans="1:33" ht="8.25" customHeight="1">
      <c r="A38" s="114">
        <v>17</v>
      </c>
      <c r="B38" s="116"/>
      <c r="C38" s="117"/>
      <c r="D38" s="117"/>
      <c r="E38" s="118"/>
      <c r="F38" s="117"/>
      <c r="G38" s="117"/>
      <c r="H38" s="117"/>
      <c r="I38" s="120">
        <f>IF(F38="","",ROUNDUP(F38/D$55,1))</f>
      </c>
      <c r="J38" s="121"/>
      <c r="K38" s="122"/>
      <c r="L38" s="79"/>
      <c r="M38" s="120">
        <f>IF(ISERROR(INDEX($AD$6:$AD$282,MATCH(L38,$Z$6:$Z$282,0)))=TRUE,"",INDEX($AD$6:$AD$282,MATCH(L38,$Z$6:$Z$282,0)))</f>
      </c>
      <c r="N38" s="120">
        <f>IF(M38="","",INT((M38+0.2)*$D$55))</f>
      </c>
      <c r="O38" s="126">
        <f>IF(ISERROR(INDEX($S38:$W38,MATCH($C38,$S$5:$W$5,0)))=TRUE,"",INDEX($S38:$W38,MATCH($C38,$S$5:$W$5,0)))</f>
      </c>
      <c r="P38" s="81">
        <f>IF(O38="","",O38+10)</f>
      </c>
      <c r="Q38" s="77">
        <f>IF(ISERROR(INDEX($AC$6:$AC$282,MATCH(L38,$Z$6:$Z$282,0)))=TRUE,"",INDEX($AC$6:$AC$282,MATCH(L38,$Z$6:$Z$282,0)))</f>
      </c>
      <c r="S38" s="75">
        <f>IF(ISBLANK($G38),"",IF($N38&gt;$G38,$W38,""))</f>
      </c>
      <c r="T38" s="75">
        <f>IF(ISBLANK($G38),"",IF($N38&gt;$G38,$W38,""))</f>
      </c>
      <c r="U38" s="75">
        <f>IF(ISBLANK($G38),"",IF($N38&gt;$G38,$W38,""))</f>
      </c>
      <c r="V38" s="75">
        <f>IF(ISBLANK($G38),"",IF($N38&gt;$G38,$W38,""))</f>
      </c>
      <c r="W38" s="75">
        <f>IF(ISERROR(INDEX($AB$6:$AB$282,MATCH(L38,$Z$6:$Z$282,0)))=TRUE,"",INDEX($AB$6:$AB$282,MATCH(L38,$Z$6:$Z$282,0)))</f>
      </c>
      <c r="Z38" s="35" t="s">
        <v>62</v>
      </c>
      <c r="AA38" s="36">
        <v>11.5</v>
      </c>
      <c r="AB38" s="36">
        <f t="shared" si="5"/>
        <v>11.5</v>
      </c>
      <c r="AC38" s="36">
        <f t="shared" si="4"/>
        <v>104</v>
      </c>
      <c r="AD38" s="39">
        <v>39</v>
      </c>
      <c r="AE38" s="34">
        <v>0.5</v>
      </c>
      <c r="AF38" s="34">
        <v>0.7</v>
      </c>
      <c r="AG38" s="34"/>
    </row>
    <row r="39" spans="1:33" ht="8.25" customHeight="1">
      <c r="A39" s="115"/>
      <c r="B39" s="116"/>
      <c r="C39" s="117"/>
      <c r="D39" s="117"/>
      <c r="E39" s="119"/>
      <c r="F39" s="117"/>
      <c r="G39" s="117"/>
      <c r="H39" s="117"/>
      <c r="I39" s="123"/>
      <c r="J39" s="124"/>
      <c r="K39" s="125"/>
      <c r="L39" s="80"/>
      <c r="M39" s="123"/>
      <c r="N39" s="123"/>
      <c r="O39" s="127"/>
      <c r="P39" s="82"/>
      <c r="Q39" s="78"/>
      <c r="S39" s="76"/>
      <c r="T39" s="76"/>
      <c r="U39" s="76"/>
      <c r="V39" s="76"/>
      <c r="W39" s="76"/>
      <c r="Z39" s="35" t="s">
        <v>63</v>
      </c>
      <c r="AA39" s="36">
        <v>13.5</v>
      </c>
      <c r="AB39" s="36">
        <f t="shared" si="5"/>
        <v>13.5</v>
      </c>
      <c r="AC39" s="36">
        <f t="shared" si="4"/>
        <v>143</v>
      </c>
      <c r="AD39" s="39">
        <v>52</v>
      </c>
      <c r="AE39" s="34">
        <v>0.5</v>
      </c>
      <c r="AF39" s="34">
        <v>0.7</v>
      </c>
      <c r="AG39" s="34"/>
    </row>
    <row r="40" spans="1:33" ht="8.25" customHeight="1">
      <c r="A40" s="114">
        <v>18</v>
      </c>
      <c r="B40" s="116"/>
      <c r="C40" s="117"/>
      <c r="D40" s="117"/>
      <c r="E40" s="118"/>
      <c r="F40" s="117"/>
      <c r="G40" s="117"/>
      <c r="H40" s="117"/>
      <c r="I40" s="120">
        <f>IF(F40="","",ROUNDUP(F40/D$55,1))</f>
      </c>
      <c r="J40" s="121"/>
      <c r="K40" s="122"/>
      <c r="L40" s="79"/>
      <c r="M40" s="120">
        <f>IF(ISERROR(INDEX($AD$6:$AD$282,MATCH(L40,$Z$6:$Z$282,0)))=TRUE,"",INDEX($AD$6:$AD$282,MATCH(L40,$Z$6:$Z$282,0)))</f>
      </c>
      <c r="N40" s="120">
        <f>IF(M40="","",INT((M40+0.2)*$D$55))</f>
      </c>
      <c r="O40" s="126">
        <f>IF(ISERROR(INDEX($S40:$W40,MATCH($C40,$S$5:$W$5,0)))=TRUE,"",INDEX($S40:$W40,MATCH($C40,$S$5:$W$5,0)))</f>
      </c>
      <c r="P40" s="81">
        <f>IF(O40="","",O40+10)</f>
      </c>
      <c r="Q40" s="77">
        <f>IF(ISERROR(INDEX($AC$6:$AC$282,MATCH(L40,$Z$6:$Z$282,0)))=TRUE,"",INDEX($AC$6:$AC$282,MATCH(L40,$Z$6:$Z$282,0)))</f>
      </c>
      <c r="S40" s="75">
        <f>IF(ISBLANK($G40),"",IF($N40&gt;$G40,$W40,""))</f>
      </c>
      <c r="T40" s="75">
        <f>IF(ISBLANK($G40),"",IF($N40&gt;$G40,$W40,""))</f>
      </c>
      <c r="U40" s="75">
        <f>IF(ISBLANK($G40),"",IF($N40&gt;$G40,$W40,""))</f>
      </c>
      <c r="V40" s="75">
        <f>IF(ISBLANK($G40),"",IF($N40&gt;$G40,$W40,""))</f>
      </c>
      <c r="W40" s="75">
        <f>IF(ISERROR(INDEX($AB$6:$AB$282,MATCH(L40,$Z$6:$Z$282,0)))=TRUE,"",INDEX($AB$6:$AB$282,MATCH(L40,$Z$6:$Z$282,0)))</f>
      </c>
      <c r="Z40" s="35" t="s">
        <v>64</v>
      </c>
      <c r="AA40" s="36">
        <v>15</v>
      </c>
      <c r="AB40" s="36">
        <f t="shared" si="5"/>
        <v>15</v>
      </c>
      <c r="AC40" s="36">
        <f t="shared" si="4"/>
        <v>177</v>
      </c>
      <c r="AD40" s="39">
        <v>65</v>
      </c>
      <c r="AE40" s="34">
        <v>0.5</v>
      </c>
      <c r="AF40" s="34">
        <v>0.7</v>
      </c>
      <c r="AG40" s="34"/>
    </row>
    <row r="41" spans="1:33" ht="8.25" customHeight="1">
      <c r="A41" s="115"/>
      <c r="B41" s="116"/>
      <c r="C41" s="117"/>
      <c r="D41" s="117"/>
      <c r="E41" s="119"/>
      <c r="F41" s="117"/>
      <c r="G41" s="117"/>
      <c r="H41" s="117"/>
      <c r="I41" s="123"/>
      <c r="J41" s="124"/>
      <c r="K41" s="125"/>
      <c r="L41" s="80"/>
      <c r="M41" s="123"/>
      <c r="N41" s="123"/>
      <c r="O41" s="127"/>
      <c r="P41" s="82"/>
      <c r="Q41" s="78"/>
      <c r="S41" s="76"/>
      <c r="T41" s="76"/>
      <c r="U41" s="76"/>
      <c r="V41" s="76"/>
      <c r="W41" s="76"/>
      <c r="Z41" s="35" t="s">
        <v>65</v>
      </c>
      <c r="AA41" s="36">
        <v>16.5</v>
      </c>
      <c r="AB41" s="36">
        <f t="shared" si="5"/>
        <v>16.5</v>
      </c>
      <c r="AC41" s="36">
        <f t="shared" si="4"/>
        <v>214</v>
      </c>
      <c r="AD41" s="39">
        <v>91</v>
      </c>
      <c r="AE41" s="34">
        <v>0.5</v>
      </c>
      <c r="AF41" s="34">
        <v>0.7</v>
      </c>
      <c r="AG41" s="34"/>
    </row>
    <row r="42" spans="1:33" ht="8.25" customHeight="1">
      <c r="A42" s="114">
        <v>19</v>
      </c>
      <c r="B42" s="116"/>
      <c r="C42" s="117"/>
      <c r="D42" s="117"/>
      <c r="E42" s="118"/>
      <c r="F42" s="117"/>
      <c r="G42" s="117"/>
      <c r="H42" s="117"/>
      <c r="I42" s="120">
        <f>IF(F42="","",ROUNDUP(F42/D$55,1))</f>
      </c>
      <c r="J42" s="121"/>
      <c r="K42" s="122"/>
      <c r="L42" s="79"/>
      <c r="M42" s="120">
        <f>IF(ISERROR(INDEX($AD$6:$AD$282,MATCH(L42,$Z$6:$Z$282,0)))=TRUE,"",INDEX($AD$6:$AD$282,MATCH(L42,$Z$6:$Z$282,0)))</f>
      </c>
      <c r="N42" s="120">
        <f>IF(M42="","",INT((M42+0.2)*$D$55))</f>
      </c>
      <c r="O42" s="126">
        <f>IF(ISERROR(INDEX($S42:$W42,MATCH($C42,$S$5:$W$5,0)))=TRUE,"",INDEX($S42:$W42,MATCH($C42,$S$5:$W$5,0)))</f>
      </c>
      <c r="P42" s="81">
        <f>IF(O42="","",O42+10)</f>
      </c>
      <c r="Q42" s="77">
        <f>IF(ISERROR(INDEX($AC$6:$AC$282,MATCH(L42,$Z$6:$Z$282,0)))=TRUE,"",INDEX($AC$6:$AC$282,MATCH(L42,$Z$6:$Z$282,0)))</f>
      </c>
      <c r="S42" s="75">
        <f>IF(ISBLANK($G42),"",IF($N42&gt;$G42,$W42,""))</f>
      </c>
      <c r="T42" s="75">
        <f>IF(ISBLANK($G42),"",IF($N42&gt;$G42,$W42,""))</f>
      </c>
      <c r="U42" s="75">
        <f>IF(ISBLANK($G42),"",IF($N42&gt;$G42,$W42,""))</f>
      </c>
      <c r="V42" s="75">
        <f>IF(ISBLANK($G42),"",IF($N42&gt;$G42,$W42,""))</f>
      </c>
      <c r="W42" s="75">
        <f>IF(ISERROR(INDEX($AB$6:$AB$282,MATCH(L42,$Z$6:$Z$282,0)))=TRUE,"",INDEX($AB$6:$AB$282,MATCH(L42,$Z$6:$Z$282,0)))</f>
      </c>
      <c r="Z42" s="35" t="s">
        <v>66</v>
      </c>
      <c r="AA42" s="36">
        <v>19.5</v>
      </c>
      <c r="AB42" s="36">
        <f t="shared" si="5"/>
        <v>19.5</v>
      </c>
      <c r="AC42" s="36">
        <f t="shared" si="4"/>
        <v>298</v>
      </c>
      <c r="AD42" s="39">
        <v>120</v>
      </c>
      <c r="AE42" s="34">
        <v>0.5</v>
      </c>
      <c r="AF42" s="34">
        <v>0.7</v>
      </c>
      <c r="AG42" s="34"/>
    </row>
    <row r="43" spans="1:33" ht="8.25" customHeight="1">
      <c r="A43" s="115"/>
      <c r="B43" s="116"/>
      <c r="C43" s="117"/>
      <c r="D43" s="117"/>
      <c r="E43" s="119"/>
      <c r="F43" s="117"/>
      <c r="G43" s="117"/>
      <c r="H43" s="117"/>
      <c r="I43" s="123"/>
      <c r="J43" s="124"/>
      <c r="K43" s="125"/>
      <c r="L43" s="80"/>
      <c r="M43" s="123"/>
      <c r="N43" s="123"/>
      <c r="O43" s="127"/>
      <c r="P43" s="82"/>
      <c r="Q43" s="78"/>
      <c r="S43" s="76"/>
      <c r="T43" s="76"/>
      <c r="U43" s="76"/>
      <c r="V43" s="76"/>
      <c r="W43" s="76"/>
      <c r="Z43" s="35" t="s">
        <v>67</v>
      </c>
      <c r="AA43" s="36">
        <v>24</v>
      </c>
      <c r="AB43" s="36">
        <f t="shared" si="5"/>
        <v>24</v>
      </c>
      <c r="AC43" s="36">
        <f t="shared" si="4"/>
        <v>452</v>
      </c>
      <c r="AD43" s="39">
        <v>170</v>
      </c>
      <c r="AE43" s="34">
        <v>0.5</v>
      </c>
      <c r="AF43" s="34">
        <v>0.7</v>
      </c>
      <c r="AG43" s="34"/>
    </row>
    <row r="44" spans="1:33" ht="8.25" customHeight="1">
      <c r="A44" s="114">
        <v>20</v>
      </c>
      <c r="B44" s="116"/>
      <c r="C44" s="117"/>
      <c r="D44" s="117"/>
      <c r="E44" s="118"/>
      <c r="F44" s="117"/>
      <c r="G44" s="117"/>
      <c r="H44" s="117"/>
      <c r="I44" s="120">
        <f>IF(F44="","",ROUNDUP(F44/D$55,1))</f>
      </c>
      <c r="J44" s="121"/>
      <c r="K44" s="122"/>
      <c r="L44" s="79"/>
      <c r="M44" s="120">
        <f>IF(ISERROR(INDEX($AD$6:$AD$282,MATCH(L44,$Z$6:$Z$282,0)))=TRUE,"",INDEX($AD$6:$AD$282,MATCH(L44,$Z$6:$Z$282,0)))</f>
      </c>
      <c r="N44" s="120">
        <f>IF(M44="","",INT((M44+0.2)*$D$55))</f>
      </c>
      <c r="O44" s="126">
        <f>IF(ISERROR(INDEX($S44:$W44,MATCH($C44,$S$5:$W$5,0)))=TRUE,"",INDEX($S44:$W44,MATCH($C44,$S$5:$W$5,0)))</f>
      </c>
      <c r="P44" s="81">
        <f>IF(O44="","",O44+10)</f>
      </c>
      <c r="Q44" s="77">
        <f>IF(ISERROR(INDEX($AC$6:$AC$282,MATCH(L44,$Z$6:$Z$282,0)))=TRUE,"",INDEX($AC$6:$AC$282,MATCH(L44,$Z$6:$Z$282,0)))</f>
      </c>
      <c r="S44" s="75">
        <f>IF(ISBLANK($G44),"",IF($N44&gt;$G44,$W44,""))</f>
      </c>
      <c r="T44" s="75">
        <f>IF(ISBLANK($G44),"",IF($N44&gt;$G44,$W44,""))</f>
      </c>
      <c r="U44" s="75">
        <f>IF(ISBLANK($G44),"",IF($N44&gt;$G44,$W44,""))</f>
      </c>
      <c r="V44" s="75">
        <f>IF(ISBLANK($G44),"",IF($N44&gt;$G44,$W44,""))</f>
      </c>
      <c r="W44" s="75">
        <f>IF(ISERROR(INDEX($AB$6:$AB$282,MATCH(L44,$Z$6:$Z$282,0)))=TRUE,"",INDEX($AB$6:$AB$282,MATCH(L44,$Z$6:$Z$282,0)))</f>
      </c>
      <c r="Z44" s="35" t="s">
        <v>68</v>
      </c>
      <c r="AA44" s="36">
        <v>29</v>
      </c>
      <c r="AB44" s="36">
        <f t="shared" si="5"/>
        <v>29</v>
      </c>
      <c r="AC44" s="36">
        <f t="shared" si="4"/>
        <v>660</v>
      </c>
      <c r="AD44" s="39">
        <v>225</v>
      </c>
      <c r="AE44" s="34">
        <v>0.5</v>
      </c>
      <c r="AF44" s="34">
        <v>0.7</v>
      </c>
      <c r="AG44" s="34"/>
    </row>
    <row r="45" spans="1:33" ht="8.25" customHeight="1">
      <c r="A45" s="115"/>
      <c r="B45" s="116"/>
      <c r="C45" s="117"/>
      <c r="D45" s="117"/>
      <c r="E45" s="119"/>
      <c r="F45" s="117"/>
      <c r="G45" s="117"/>
      <c r="H45" s="117"/>
      <c r="I45" s="123"/>
      <c r="J45" s="124"/>
      <c r="K45" s="125"/>
      <c r="L45" s="80"/>
      <c r="M45" s="123"/>
      <c r="N45" s="123"/>
      <c r="O45" s="127"/>
      <c r="P45" s="82"/>
      <c r="Q45" s="78"/>
      <c r="S45" s="76"/>
      <c r="T45" s="76"/>
      <c r="U45" s="76"/>
      <c r="V45" s="76"/>
      <c r="W45" s="76"/>
      <c r="Z45" s="35" t="s">
        <v>69</v>
      </c>
      <c r="AA45" s="36">
        <v>37</v>
      </c>
      <c r="AB45" s="36">
        <f t="shared" si="5"/>
        <v>37</v>
      </c>
      <c r="AC45" s="36">
        <f t="shared" si="4"/>
        <v>1075</v>
      </c>
      <c r="AD45" s="39">
        <v>310</v>
      </c>
      <c r="AE45" s="34">
        <v>0.5</v>
      </c>
      <c r="AF45" s="34">
        <v>0.7</v>
      </c>
      <c r="AG45" s="34"/>
    </row>
    <row r="46" spans="1:33" ht="8.25" customHeight="1" thickBot="1">
      <c r="A46" s="29"/>
      <c r="B46" s="27"/>
      <c r="C46" s="27"/>
      <c r="D46" s="27"/>
      <c r="E46" s="25"/>
      <c r="F46" s="25"/>
      <c r="G46" s="51"/>
      <c r="H46" s="51"/>
      <c r="I46" s="25"/>
      <c r="J46" s="25"/>
      <c r="K46" s="25"/>
      <c r="L46" s="25"/>
      <c r="M46" s="44"/>
      <c r="N46" s="45"/>
      <c r="O46" s="26" t="s">
        <v>5</v>
      </c>
      <c r="P46" s="128">
        <f>SUM(P6:P45)</f>
        <v>0</v>
      </c>
      <c r="Q46" s="59"/>
      <c r="Z46" s="35" t="s">
        <v>70</v>
      </c>
      <c r="AA46" s="36">
        <v>43</v>
      </c>
      <c r="AB46" s="36">
        <f t="shared" si="5"/>
        <v>43</v>
      </c>
      <c r="AC46" s="36">
        <f t="shared" si="4"/>
        <v>1451</v>
      </c>
      <c r="AD46" s="39">
        <v>400</v>
      </c>
      <c r="AE46" s="34">
        <v>0.48</v>
      </c>
      <c r="AF46" s="34">
        <v>0.8</v>
      </c>
      <c r="AG46" s="34">
        <v>0.85</v>
      </c>
    </row>
    <row r="47" spans="1:33" ht="8.25" customHeight="1">
      <c r="A47" s="29"/>
      <c r="B47" s="130" t="s">
        <v>21</v>
      </c>
      <c r="C47" s="131"/>
      <c r="D47" s="132"/>
      <c r="E47" s="69" t="s">
        <v>342</v>
      </c>
      <c r="F47" s="70"/>
      <c r="G47" s="158" t="s">
        <v>340</v>
      </c>
      <c r="H47" s="159"/>
      <c r="I47" s="83" t="s">
        <v>339</v>
      </c>
      <c r="J47" s="84"/>
      <c r="K47" s="84"/>
      <c r="L47" s="85"/>
      <c r="M47" s="25"/>
      <c r="N47" s="47"/>
      <c r="O47" s="28" t="s">
        <v>9</v>
      </c>
      <c r="P47" s="129"/>
      <c r="Q47" s="60"/>
      <c r="Z47" s="35" t="s">
        <v>71</v>
      </c>
      <c r="AA47" s="36">
        <v>50</v>
      </c>
      <c r="AB47" s="36">
        <f t="shared" si="5"/>
        <v>50</v>
      </c>
      <c r="AC47" s="36">
        <f t="shared" si="4"/>
        <v>1963</v>
      </c>
      <c r="AD47" s="39">
        <v>485</v>
      </c>
      <c r="AE47" s="34">
        <v>0.48</v>
      </c>
      <c r="AF47" s="34">
        <v>0.8</v>
      </c>
      <c r="AG47" s="34">
        <v>0.85</v>
      </c>
    </row>
    <row r="48" spans="1:33" ht="8.25" customHeight="1">
      <c r="A48" s="29"/>
      <c r="B48" s="133"/>
      <c r="C48" s="134"/>
      <c r="D48" s="135"/>
      <c r="E48" s="71"/>
      <c r="F48" s="72"/>
      <c r="G48" s="160"/>
      <c r="H48" s="161"/>
      <c r="I48" s="86">
        <v>0.32</v>
      </c>
      <c r="J48" s="87"/>
      <c r="K48" s="87"/>
      <c r="L48" s="54">
        <v>0.48</v>
      </c>
      <c r="M48" s="25"/>
      <c r="N48" s="47"/>
      <c r="O48" s="26" t="s">
        <v>6</v>
      </c>
      <c r="P48" s="128">
        <f>IF(P46=0,"",ROUNDUP(1.2*(P46+60),0))</f>
      </c>
      <c r="Q48" s="61"/>
      <c r="Z48" s="35" t="s">
        <v>72</v>
      </c>
      <c r="AA48" s="36">
        <v>54</v>
      </c>
      <c r="AB48" s="36">
        <f t="shared" si="5"/>
        <v>54</v>
      </c>
      <c r="AC48" s="36">
        <f t="shared" si="4"/>
        <v>2289</v>
      </c>
      <c r="AD48" s="39">
        <v>560</v>
      </c>
      <c r="AE48" s="34">
        <v>0.48</v>
      </c>
      <c r="AF48" s="34">
        <v>0.8</v>
      </c>
      <c r="AG48" s="34">
        <v>0.85</v>
      </c>
    </row>
    <row r="49" spans="1:33" ht="8.25" customHeight="1">
      <c r="A49" s="29"/>
      <c r="B49" s="115" t="s">
        <v>4</v>
      </c>
      <c r="C49" s="136"/>
      <c r="D49" s="137">
        <v>1</v>
      </c>
      <c r="E49" s="67" t="s">
        <v>345</v>
      </c>
      <c r="F49" s="73">
        <f>IF(Q54&gt;360,"",IF(Q54&gt;0,"MM1-C型",""))</f>
      </c>
      <c r="G49" s="162" t="s">
        <v>334</v>
      </c>
      <c r="H49" s="161"/>
      <c r="I49" s="63">
        <f>IF(Q54&gt;1324,"",IF(Q54&gt;913,75,IF(Q54&gt;578,63,IF(Q54&gt;313,51,IF(Q54&gt;211,39,IF(Q54&gt;132,31,IF(Q54&gt;70,25,IF(Q54&gt;0,19,""))))))))</f>
      </c>
      <c r="J49" s="64"/>
      <c r="K49" s="64"/>
      <c r="L49" s="65">
        <f>IF(Q54&gt;1986,"",IF(Q54&gt;1370,75,IF(Q54&gt;868,63,IF(Q54&gt;469,51,IF(Q54&gt;316,39,IF(Q54&gt;199,31,IF(Q54&gt;105,25,IF(Q54&gt;0,19,""))))))))</f>
      </c>
      <c r="M49" s="25"/>
      <c r="N49" s="47"/>
      <c r="O49" s="28" t="s">
        <v>10</v>
      </c>
      <c r="P49" s="129"/>
      <c r="Q49" s="61"/>
      <c r="Z49" s="35" t="s">
        <v>73</v>
      </c>
      <c r="AA49" s="36">
        <v>60</v>
      </c>
      <c r="AB49" s="36">
        <f t="shared" si="5"/>
        <v>60</v>
      </c>
      <c r="AC49" s="36">
        <f t="shared" si="4"/>
        <v>2826</v>
      </c>
      <c r="AD49" s="39">
        <v>660</v>
      </c>
      <c r="AE49" s="34">
        <v>0.41</v>
      </c>
      <c r="AF49" s="34">
        <v>0.8</v>
      </c>
      <c r="AG49" s="34">
        <v>0.85</v>
      </c>
    </row>
    <row r="50" spans="1:33" ht="8.25" customHeight="1">
      <c r="A50" s="29"/>
      <c r="B50" s="115"/>
      <c r="C50" s="136"/>
      <c r="D50" s="137"/>
      <c r="E50" s="68"/>
      <c r="F50" s="74"/>
      <c r="G50" s="160"/>
      <c r="H50" s="161"/>
      <c r="I50" s="64"/>
      <c r="J50" s="64"/>
      <c r="K50" s="64"/>
      <c r="L50" s="66"/>
      <c r="M50" s="25"/>
      <c r="N50" s="47"/>
      <c r="O50" s="26" t="s">
        <v>6</v>
      </c>
      <c r="P50" s="141">
        <f>IF(P46=0,"",ROUNDUP(P48/D49,0))</f>
      </c>
      <c r="Q50" s="61"/>
      <c r="Z50" s="35" t="s">
        <v>74</v>
      </c>
      <c r="AA50" s="36">
        <v>11</v>
      </c>
      <c r="AB50" s="36">
        <f t="shared" si="5"/>
        <v>11</v>
      </c>
      <c r="AC50" s="36">
        <f t="shared" si="4"/>
        <v>95</v>
      </c>
      <c r="AD50" s="39">
        <v>23</v>
      </c>
      <c r="AE50" s="34">
        <v>0.37</v>
      </c>
      <c r="AF50" s="34">
        <v>0.68</v>
      </c>
      <c r="AG50" s="34"/>
    </row>
    <row r="51" spans="1:33" ht="8.25" customHeight="1">
      <c r="A51" s="29"/>
      <c r="B51" s="115" t="s">
        <v>3</v>
      </c>
      <c r="C51" s="136"/>
      <c r="D51" s="138">
        <f>ROUNDUP(COUNTA(L6:L45)/D49,0)</f>
        <v>0</v>
      </c>
      <c r="E51" s="67" t="s">
        <v>346</v>
      </c>
      <c r="F51" s="73">
        <f>IF(Q54&gt;900,"",IF(Q54&gt;0,"MM1-C型",""))</f>
      </c>
      <c r="G51" s="162" t="s">
        <v>335</v>
      </c>
      <c r="H51" s="161"/>
      <c r="I51" s="63">
        <f>IF(Q54=0,"",IF(Q54&lt;1701,IF(Q54&lt;342,IF(Q54&lt;120,IF(Q54&lt;67,"16","22"),IF(Q54&lt;201,"28","36")),IF(Q54&lt;732,IF(Q54&lt;460,"42","54"),IF(Q54&lt;1216,"70","82"))),IF(Q54&lt;2843,IF(Q54&lt;2205,"92","104"),IF(Q54&gt;=2843,""))))</f>
      </c>
      <c r="J51" s="64"/>
      <c r="K51" s="64"/>
      <c r="L51" s="65">
        <f>IF(Q54=0,"",IF(Q54&lt;2552,IF(Q54&lt;513,IF(Q54&lt;180,IF(Q54&lt;101,"16","22"),IF(Q54&lt;301,"28","36")),IF(Q54&lt;1098,IF(Q54&lt;690,"42","54"),IF(Q54&lt;1825,"70","82"))),IF(Q54&lt;4265,IF(Q54&lt;3308,"92","104"),IF(Q54&gt;=4265,""))))</f>
      </c>
      <c r="M51" s="25"/>
      <c r="N51" s="46"/>
      <c r="O51" s="28" t="s">
        <v>328</v>
      </c>
      <c r="P51" s="142"/>
      <c r="Q51" s="61"/>
      <c r="Z51" s="35" t="s">
        <v>75</v>
      </c>
      <c r="AA51" s="36">
        <v>12.5</v>
      </c>
      <c r="AB51" s="36">
        <f t="shared" si="5"/>
        <v>12.5</v>
      </c>
      <c r="AC51" s="36">
        <f t="shared" si="4"/>
        <v>123</v>
      </c>
      <c r="AD51" s="39">
        <v>33</v>
      </c>
      <c r="AE51" s="34">
        <v>0.34</v>
      </c>
      <c r="AF51" s="34">
        <v>0.66</v>
      </c>
      <c r="AG51" s="34"/>
    </row>
    <row r="52" spans="1:33" ht="8.25" customHeight="1">
      <c r="A52" s="29"/>
      <c r="B52" s="115"/>
      <c r="C52" s="136"/>
      <c r="D52" s="138"/>
      <c r="E52" s="68"/>
      <c r="F52" s="74"/>
      <c r="G52" s="160"/>
      <c r="H52" s="161"/>
      <c r="I52" s="64"/>
      <c r="J52" s="64"/>
      <c r="K52" s="64"/>
      <c r="L52" s="65"/>
      <c r="M52" s="25"/>
      <c r="N52" s="25"/>
      <c r="O52" s="143" t="s">
        <v>27</v>
      </c>
      <c r="P52" s="141">
        <f>IF(P46=0,"",IF(P50&lt;1180,IF(P50&lt;480,IF(P50&lt;280,IF(P50&lt;180,200,300),IF(P50&lt;380,400,500)),IF(P50&lt;780,IF(P50&lt;580,600,800),IF(P50&lt;980,1000,1200))),IF(P50&gt;1180,"")))</f>
      </c>
      <c r="Q52" s="61"/>
      <c r="Z52" s="35" t="s">
        <v>76</v>
      </c>
      <c r="AA52" s="36">
        <v>14.5</v>
      </c>
      <c r="AB52" s="36">
        <f t="shared" si="5"/>
        <v>14.5</v>
      </c>
      <c r="AC52" s="36">
        <f t="shared" si="4"/>
        <v>165</v>
      </c>
      <c r="AD52" s="39">
        <v>44</v>
      </c>
      <c r="AE52" s="34">
        <v>0.32</v>
      </c>
      <c r="AF52" s="34">
        <v>0.65</v>
      </c>
      <c r="AG52" s="34"/>
    </row>
    <row r="53" spans="1:33" ht="8.25" customHeight="1">
      <c r="A53" s="29"/>
      <c r="B53" s="115" t="s">
        <v>320</v>
      </c>
      <c r="C53" s="136"/>
      <c r="D53" s="137" t="s">
        <v>322</v>
      </c>
      <c r="E53" s="67" t="s">
        <v>344</v>
      </c>
      <c r="F53" s="156">
        <f>IF(Q54&gt;286,"",IF(Q54&gt;176,"45型",IF(Q54&gt;0,"30型","")))</f>
      </c>
      <c r="G53" s="162" t="s">
        <v>336</v>
      </c>
      <c r="H53" s="161"/>
      <c r="I53" s="63">
        <f>IF(Q54&gt;1450,"",IF(Q54&gt;984,76,IF(Q54&gt;605,63,IF(Q54&gt;345,50,IF(Q54&gt;215,38,IF(Q54&gt;142,30,IF(Q54&gt;69,24,IF(Q54&gt;0,17,""))))))))</f>
      </c>
      <c r="J53" s="64"/>
      <c r="K53" s="64"/>
      <c r="L53" s="65">
        <f>IF(Q54&gt;2176,"",IF(Q54&gt;1476,76,IF(Q54&gt;908,63,IF(Q54&gt;518,50,IF(Q54&gt;323,38,IF(Q54&gt;213,30,IF(Q54&gt;103,24,IF(Q54&gt;0,17,""))))))))</f>
      </c>
      <c r="M53" s="25"/>
      <c r="N53" s="25"/>
      <c r="O53" s="144"/>
      <c r="P53" s="142"/>
      <c r="Q53" s="62"/>
      <c r="Z53" s="35" t="s">
        <v>77</v>
      </c>
      <c r="AA53" s="36">
        <v>16</v>
      </c>
      <c r="AB53" s="36">
        <f t="shared" si="5"/>
        <v>16</v>
      </c>
      <c r="AC53" s="36">
        <f t="shared" si="4"/>
        <v>201</v>
      </c>
      <c r="AD53" s="39">
        <v>54</v>
      </c>
      <c r="AE53" s="34">
        <v>0.31</v>
      </c>
      <c r="AF53" s="34">
        <v>0.65</v>
      </c>
      <c r="AG53" s="34"/>
    </row>
    <row r="54" spans="1:33" ht="8.25" customHeight="1">
      <c r="A54" s="29"/>
      <c r="B54" s="115"/>
      <c r="C54" s="136"/>
      <c r="D54" s="137"/>
      <c r="E54" s="68"/>
      <c r="F54" s="74"/>
      <c r="G54" s="160"/>
      <c r="H54" s="161"/>
      <c r="I54" s="64"/>
      <c r="J54" s="64"/>
      <c r="K54" s="64"/>
      <c r="L54" s="66"/>
      <c r="M54" s="25"/>
      <c r="N54" s="25"/>
      <c r="O54" s="143" t="s">
        <v>338</v>
      </c>
      <c r="P54" s="150"/>
      <c r="Q54" s="55">
        <f>SUM(Q6:Q45)</f>
        <v>0</v>
      </c>
      <c r="Z54" s="35" t="s">
        <v>78</v>
      </c>
      <c r="AA54" s="36">
        <v>17.5</v>
      </c>
      <c r="AB54" s="36">
        <f t="shared" si="5"/>
        <v>17.5</v>
      </c>
      <c r="AC54" s="36">
        <f t="shared" si="4"/>
        <v>240</v>
      </c>
      <c r="AD54" s="39">
        <v>76</v>
      </c>
      <c r="AE54" s="34">
        <v>0.3</v>
      </c>
      <c r="AF54" s="34">
        <v>0.64</v>
      </c>
      <c r="AG54" s="34"/>
    </row>
    <row r="55" spans="1:33" ht="8.25" customHeight="1">
      <c r="A55" s="29"/>
      <c r="B55" s="114" t="s">
        <v>11</v>
      </c>
      <c r="C55" s="145"/>
      <c r="D55" s="148">
        <f>IF(ISERROR(INDEX($AL6:$AN6,MATCH($D$49,$AL$5:$AN$5,0)))=TRUE,"",INDEX($AL6:$AN6,MATCH($D$49,$AL$5:$AN$5,0)))</f>
      </c>
      <c r="E55" s="67" t="s">
        <v>343</v>
      </c>
      <c r="F55" s="156">
        <f>IF(Q54&gt;722,"",IF(Q54&gt;446,"45型",IF(Q54&gt;0,"30型","")))</f>
      </c>
      <c r="G55" s="162" t="s">
        <v>337</v>
      </c>
      <c r="H55" s="161"/>
      <c r="I55" s="63">
        <f>IF(Q54=0,"",IF(Q54&lt;5654,IF(Q54&lt;1061,IF(Q54&lt;402,IF(Q54&lt;226,"30","40"),IF(Q54&lt;628,"50","65")),IF(Q54&lt;2513,IF(Q54&lt;1608,"80","100"),IF(Q54&lt;3927,"125","150"))),IF(Q54&lt;10053,200,"")))</f>
      </c>
      <c r="J55" s="64"/>
      <c r="K55" s="64"/>
      <c r="L55" s="65">
        <f>IF(Q54=0,"",IF(Q54&lt;8482,IF(Q54&lt;1592,IF(Q54&lt;663,IF(Q54&lt;339,"30","40"),IF(Q54&lt;942,"50","65")),IF(Q54&lt;3769,IF(Q54&lt;2412,"80","100"),IF(Q54&lt;5890,"125","150"))),IF(Q54&lt;15079,200,"")))</f>
      </c>
      <c r="M55" s="25"/>
      <c r="N55" s="25"/>
      <c r="O55" s="144"/>
      <c r="P55" s="151"/>
      <c r="Q55" s="56"/>
      <c r="Z55" s="35" t="s">
        <v>79</v>
      </c>
      <c r="AA55" s="36">
        <v>21</v>
      </c>
      <c r="AB55" s="36">
        <f t="shared" si="5"/>
        <v>21</v>
      </c>
      <c r="AC55" s="36">
        <f t="shared" si="4"/>
        <v>346</v>
      </c>
      <c r="AD55" s="39">
        <v>100</v>
      </c>
      <c r="AE55" s="34">
        <v>0.3</v>
      </c>
      <c r="AF55" s="34">
        <v>0.64</v>
      </c>
      <c r="AG55" s="34"/>
    </row>
    <row r="56" spans="1:33" ht="8.25" customHeight="1" thickBot="1">
      <c r="A56" s="29"/>
      <c r="B56" s="146"/>
      <c r="C56" s="147"/>
      <c r="D56" s="149"/>
      <c r="E56" s="157"/>
      <c r="F56" s="165"/>
      <c r="G56" s="163"/>
      <c r="H56" s="164"/>
      <c r="I56" s="139"/>
      <c r="J56" s="139"/>
      <c r="K56" s="139"/>
      <c r="L56" s="140"/>
      <c r="M56" s="25"/>
      <c r="N56" s="25"/>
      <c r="O56" s="152"/>
      <c r="P56" s="154"/>
      <c r="Q56" s="57"/>
      <c r="Z56" s="35" t="s">
        <v>80</v>
      </c>
      <c r="AA56" s="36">
        <v>25</v>
      </c>
      <c r="AB56" s="36">
        <f t="shared" si="5"/>
        <v>25</v>
      </c>
      <c r="AC56" s="36">
        <f t="shared" si="4"/>
        <v>491</v>
      </c>
      <c r="AD56" s="39">
        <v>140</v>
      </c>
      <c r="AE56" s="34">
        <v>0.3</v>
      </c>
      <c r="AF56" s="34">
        <v>0.63</v>
      </c>
      <c r="AG56" s="34"/>
    </row>
    <row r="57" spans="1:33" ht="8.25" customHeight="1" thickBot="1">
      <c r="A57" s="32"/>
      <c r="B57" s="33"/>
      <c r="C57" s="33"/>
      <c r="D57" s="33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153"/>
      <c r="P57" s="155"/>
      <c r="Q57" s="58"/>
      <c r="Z57" s="35" t="s">
        <v>81</v>
      </c>
      <c r="AA57" s="36">
        <v>31</v>
      </c>
      <c r="AB57" s="36">
        <f t="shared" si="5"/>
        <v>31</v>
      </c>
      <c r="AC57" s="36">
        <f t="shared" si="4"/>
        <v>754</v>
      </c>
      <c r="AD57" s="39">
        <v>190</v>
      </c>
      <c r="AE57" s="34">
        <v>0.3</v>
      </c>
      <c r="AF57" s="34">
        <v>0.63</v>
      </c>
      <c r="AG57" s="34"/>
    </row>
    <row r="58" spans="8:33" ht="19.5" customHeight="1">
      <c r="H58" s="2"/>
      <c r="K58" s="2"/>
      <c r="L58" s="2"/>
      <c r="P58" s="2"/>
      <c r="Q58" s="2"/>
      <c r="Z58" s="35" t="s">
        <v>82</v>
      </c>
      <c r="AA58" s="36">
        <v>40</v>
      </c>
      <c r="AB58" s="36">
        <f t="shared" si="5"/>
        <v>40</v>
      </c>
      <c r="AC58" s="36">
        <f t="shared" si="4"/>
        <v>1256</v>
      </c>
      <c r="AD58" s="39">
        <v>260</v>
      </c>
      <c r="AE58" s="34">
        <v>0.3</v>
      </c>
      <c r="AF58" s="34">
        <v>0.62</v>
      </c>
      <c r="AG58" s="34"/>
    </row>
    <row r="59" spans="26:33" ht="11.25">
      <c r="Z59" s="35" t="s">
        <v>83</v>
      </c>
      <c r="AA59" s="36">
        <v>46</v>
      </c>
      <c r="AB59" s="36">
        <f t="shared" si="5"/>
        <v>46</v>
      </c>
      <c r="AC59" s="36">
        <f t="shared" si="4"/>
        <v>1661</v>
      </c>
      <c r="AD59" s="39">
        <v>340</v>
      </c>
      <c r="AE59" s="34">
        <v>0.3</v>
      </c>
      <c r="AF59" s="34">
        <v>0.62</v>
      </c>
      <c r="AG59" s="34"/>
    </row>
    <row r="60" spans="26:33" ht="11.25">
      <c r="Z60" s="35" t="s">
        <v>84</v>
      </c>
      <c r="AA60" s="36">
        <v>54</v>
      </c>
      <c r="AB60" s="36">
        <f t="shared" si="5"/>
        <v>54</v>
      </c>
      <c r="AC60" s="36">
        <f t="shared" si="4"/>
        <v>2289</v>
      </c>
      <c r="AD60" s="39">
        <v>410</v>
      </c>
      <c r="AE60" s="34">
        <v>0.3</v>
      </c>
      <c r="AF60" s="34">
        <v>0.62</v>
      </c>
      <c r="AG60" s="34"/>
    </row>
    <row r="61" spans="26:33" ht="11.25">
      <c r="Z61" s="35" t="s">
        <v>85</v>
      </c>
      <c r="AA61" s="36">
        <v>58</v>
      </c>
      <c r="AB61" s="36">
        <f t="shared" si="5"/>
        <v>58</v>
      </c>
      <c r="AC61" s="36">
        <f t="shared" si="4"/>
        <v>2641</v>
      </c>
      <c r="AD61" s="39">
        <v>470</v>
      </c>
      <c r="AE61" s="34">
        <v>0.3</v>
      </c>
      <c r="AF61" s="34">
        <v>0.61</v>
      </c>
      <c r="AG61" s="34"/>
    </row>
    <row r="62" spans="26:33" ht="11.25">
      <c r="Z62" s="35" t="s">
        <v>86</v>
      </c>
      <c r="AA62" s="36">
        <v>65</v>
      </c>
      <c r="AB62" s="36">
        <f t="shared" si="5"/>
        <v>65</v>
      </c>
      <c r="AC62" s="36">
        <f t="shared" si="4"/>
        <v>3317</v>
      </c>
      <c r="AD62" s="39">
        <v>555</v>
      </c>
      <c r="AE62" s="34">
        <v>0.3</v>
      </c>
      <c r="AF62" s="34">
        <v>0.61</v>
      </c>
      <c r="AG62" s="34"/>
    </row>
    <row r="63" spans="26:33" ht="11.25">
      <c r="Z63" s="35" t="s">
        <v>87</v>
      </c>
      <c r="AA63" s="36">
        <v>12</v>
      </c>
      <c r="AB63" s="36">
        <f t="shared" si="5"/>
        <v>12</v>
      </c>
      <c r="AC63" s="36">
        <f t="shared" si="4"/>
        <v>113</v>
      </c>
      <c r="AD63" s="39">
        <v>23</v>
      </c>
      <c r="AE63" s="34">
        <v>0.3</v>
      </c>
      <c r="AF63" s="34">
        <v>0.61</v>
      </c>
      <c r="AG63" s="34"/>
    </row>
    <row r="64" spans="26:33" ht="11.25">
      <c r="Z64" s="35" t="s">
        <v>88</v>
      </c>
      <c r="AA64" s="36">
        <v>13.5</v>
      </c>
      <c r="AB64" s="36">
        <f t="shared" si="5"/>
        <v>13.5</v>
      </c>
      <c r="AC64" s="36">
        <f t="shared" si="4"/>
        <v>143</v>
      </c>
      <c r="AD64" s="39">
        <v>33</v>
      </c>
      <c r="AE64" s="34">
        <v>0.3</v>
      </c>
      <c r="AF64" s="34">
        <v>0.61</v>
      </c>
      <c r="AG64" s="34"/>
    </row>
    <row r="65" spans="26:33" ht="11.25">
      <c r="Z65" s="35" t="s">
        <v>89</v>
      </c>
      <c r="AA65" s="36">
        <v>16</v>
      </c>
      <c r="AB65" s="36">
        <f t="shared" si="5"/>
        <v>16</v>
      </c>
      <c r="AC65" s="36">
        <f t="shared" si="4"/>
        <v>201</v>
      </c>
      <c r="AD65" s="39">
        <v>44</v>
      </c>
      <c r="AE65" s="34">
        <v>0.3</v>
      </c>
      <c r="AF65" s="34">
        <v>0.6</v>
      </c>
      <c r="AG65" s="34"/>
    </row>
    <row r="66" spans="26:30" ht="11.25">
      <c r="Z66" s="35" t="s">
        <v>90</v>
      </c>
      <c r="AA66" s="36">
        <v>17</v>
      </c>
      <c r="AB66" s="36">
        <f t="shared" si="5"/>
        <v>17</v>
      </c>
      <c r="AC66" s="36">
        <f t="shared" si="4"/>
        <v>227</v>
      </c>
      <c r="AD66" s="39">
        <v>54</v>
      </c>
    </row>
    <row r="67" spans="26:30" ht="11.25">
      <c r="Z67" s="35" t="s">
        <v>91</v>
      </c>
      <c r="AA67" s="36">
        <v>19</v>
      </c>
      <c r="AB67" s="36">
        <f t="shared" si="5"/>
        <v>19</v>
      </c>
      <c r="AC67" s="36">
        <f t="shared" si="4"/>
        <v>283</v>
      </c>
      <c r="AD67" s="39">
        <v>76</v>
      </c>
    </row>
    <row r="68" spans="26:30" ht="11.25">
      <c r="Z68" s="35" t="s">
        <v>92</v>
      </c>
      <c r="AA68" s="36">
        <v>23</v>
      </c>
      <c r="AB68" s="36">
        <f t="shared" si="5"/>
        <v>23</v>
      </c>
      <c r="AC68" s="36">
        <f t="shared" si="4"/>
        <v>415</v>
      </c>
      <c r="AD68" s="39">
        <v>100</v>
      </c>
    </row>
    <row r="69" spans="26:30" ht="11.25">
      <c r="Z69" s="35" t="s">
        <v>93</v>
      </c>
      <c r="AA69" s="36">
        <v>28</v>
      </c>
      <c r="AB69" s="36">
        <f t="shared" si="5"/>
        <v>28</v>
      </c>
      <c r="AC69" s="36">
        <f t="shared" si="4"/>
        <v>615</v>
      </c>
      <c r="AD69" s="39">
        <v>140</v>
      </c>
    </row>
    <row r="70" spans="26:30" ht="11.25">
      <c r="Z70" s="35" t="s">
        <v>94</v>
      </c>
      <c r="AA70" s="36">
        <v>35</v>
      </c>
      <c r="AB70" s="36">
        <f t="shared" si="5"/>
        <v>35</v>
      </c>
      <c r="AC70" s="36">
        <f t="shared" si="4"/>
        <v>962</v>
      </c>
      <c r="AD70" s="39">
        <v>190</v>
      </c>
    </row>
    <row r="71" spans="26:30" ht="11.25">
      <c r="Z71" s="35" t="s">
        <v>95</v>
      </c>
      <c r="AA71" s="36">
        <v>44</v>
      </c>
      <c r="AB71" s="36">
        <f t="shared" si="5"/>
        <v>44</v>
      </c>
      <c r="AC71" s="36">
        <f aca="true" t="shared" si="6" ref="AC71:AC134">ROUND(AB71/2*AB71/2*3.14,0)</f>
        <v>1520</v>
      </c>
      <c r="AD71" s="39">
        <v>260</v>
      </c>
    </row>
    <row r="72" spans="26:30" ht="11.25">
      <c r="Z72" s="35" t="s">
        <v>96</v>
      </c>
      <c r="AA72" s="36">
        <v>51</v>
      </c>
      <c r="AB72" s="36">
        <f t="shared" si="5"/>
        <v>51</v>
      </c>
      <c r="AC72" s="36">
        <f t="shared" si="6"/>
        <v>2042</v>
      </c>
      <c r="AD72" s="39">
        <v>340</v>
      </c>
    </row>
    <row r="73" spans="26:30" ht="11.25">
      <c r="Z73" s="35" t="s">
        <v>97</v>
      </c>
      <c r="AA73" s="36">
        <v>60</v>
      </c>
      <c r="AB73" s="36">
        <f t="shared" si="5"/>
        <v>60</v>
      </c>
      <c r="AC73" s="36">
        <f t="shared" si="6"/>
        <v>2826</v>
      </c>
      <c r="AD73" s="39">
        <v>410</v>
      </c>
    </row>
    <row r="74" spans="26:30" ht="11.25">
      <c r="Z74" s="35" t="s">
        <v>98</v>
      </c>
      <c r="AA74" s="36">
        <v>65</v>
      </c>
      <c r="AB74" s="36">
        <f t="shared" si="5"/>
        <v>65</v>
      </c>
      <c r="AC74" s="36">
        <f t="shared" si="6"/>
        <v>3317</v>
      </c>
      <c r="AD74" s="39">
        <v>470</v>
      </c>
    </row>
    <row r="75" spans="26:30" ht="11.25">
      <c r="Z75" s="35" t="s">
        <v>99</v>
      </c>
      <c r="AA75" s="36">
        <v>72</v>
      </c>
      <c r="AB75" s="36">
        <f t="shared" si="5"/>
        <v>72</v>
      </c>
      <c r="AC75" s="36">
        <f t="shared" si="6"/>
        <v>4069</v>
      </c>
      <c r="AD75" s="39">
        <v>555</v>
      </c>
    </row>
    <row r="76" spans="26:30" ht="11.25" customHeight="1">
      <c r="Z76" s="35" t="s">
        <v>100</v>
      </c>
      <c r="AA76" s="36">
        <v>21</v>
      </c>
      <c r="AB76" s="36">
        <f t="shared" si="5"/>
        <v>21</v>
      </c>
      <c r="AC76" s="36">
        <f t="shared" si="6"/>
        <v>346</v>
      </c>
      <c r="AD76" s="39">
        <v>86</v>
      </c>
    </row>
    <row r="77" spans="26:30" ht="11.25" customHeight="1">
      <c r="Z77" s="35" t="s">
        <v>101</v>
      </c>
      <c r="AA77" s="36">
        <v>24</v>
      </c>
      <c r="AB77" s="36">
        <f t="shared" si="5"/>
        <v>24</v>
      </c>
      <c r="AC77" s="36">
        <f t="shared" si="6"/>
        <v>452</v>
      </c>
      <c r="AD77" s="39">
        <v>110</v>
      </c>
    </row>
    <row r="78" spans="26:30" ht="11.25" customHeight="1">
      <c r="Z78" s="35" t="s">
        <v>102</v>
      </c>
      <c r="AA78" s="36">
        <v>28</v>
      </c>
      <c r="AB78" s="36">
        <f t="shared" si="5"/>
        <v>28</v>
      </c>
      <c r="AC78" s="36">
        <f t="shared" si="6"/>
        <v>615</v>
      </c>
      <c r="AD78" s="39">
        <v>155</v>
      </c>
    </row>
    <row r="79" spans="26:30" ht="11.25" customHeight="1">
      <c r="Z79" s="35" t="s">
        <v>103</v>
      </c>
      <c r="AA79" s="36">
        <v>33</v>
      </c>
      <c r="AB79" s="36">
        <f t="shared" si="5"/>
        <v>33</v>
      </c>
      <c r="AC79" s="36">
        <f t="shared" si="6"/>
        <v>855</v>
      </c>
      <c r="AD79" s="39">
        <v>210</v>
      </c>
    </row>
    <row r="80" spans="26:30" ht="11.25" customHeight="1">
      <c r="Z80" s="35" t="s">
        <v>104</v>
      </c>
      <c r="AA80" s="36">
        <v>41</v>
      </c>
      <c r="AB80" s="36">
        <f t="shared" si="5"/>
        <v>41</v>
      </c>
      <c r="AC80" s="36">
        <f t="shared" si="6"/>
        <v>1320</v>
      </c>
      <c r="AD80" s="39">
        <v>290</v>
      </c>
    </row>
    <row r="81" spans="26:30" ht="11.25" customHeight="1">
      <c r="Z81" s="35" t="s">
        <v>105</v>
      </c>
      <c r="AA81" s="36">
        <v>47</v>
      </c>
      <c r="AB81" s="36">
        <f t="shared" si="5"/>
        <v>47</v>
      </c>
      <c r="AC81" s="36">
        <f t="shared" si="6"/>
        <v>1734</v>
      </c>
      <c r="AD81" s="39">
        <v>380</v>
      </c>
    </row>
    <row r="82" spans="26:30" ht="11.25" customHeight="1">
      <c r="Z82" s="35" t="s">
        <v>106</v>
      </c>
      <c r="AA82" s="36">
        <v>55</v>
      </c>
      <c r="AB82" s="36">
        <f t="shared" si="5"/>
        <v>55</v>
      </c>
      <c r="AC82" s="36">
        <f t="shared" si="6"/>
        <v>2375</v>
      </c>
      <c r="AD82" s="39">
        <v>465</v>
      </c>
    </row>
    <row r="83" spans="26:30" ht="11.25" customHeight="1">
      <c r="Z83" s="35" t="s">
        <v>107</v>
      </c>
      <c r="AA83" s="36">
        <v>60</v>
      </c>
      <c r="AB83" s="36">
        <f t="shared" si="5"/>
        <v>60</v>
      </c>
      <c r="AC83" s="36">
        <f t="shared" si="6"/>
        <v>2826</v>
      </c>
      <c r="AD83" s="39">
        <v>535</v>
      </c>
    </row>
    <row r="84" spans="26:30" ht="11.25" customHeight="1">
      <c r="Z84" s="35" t="s">
        <v>108</v>
      </c>
      <c r="AA84" s="36">
        <v>66</v>
      </c>
      <c r="AB84" s="36">
        <f t="shared" si="5"/>
        <v>66</v>
      </c>
      <c r="AC84" s="36">
        <f t="shared" si="6"/>
        <v>3419</v>
      </c>
      <c r="AD84" s="39">
        <v>635</v>
      </c>
    </row>
    <row r="85" spans="26:30" ht="11.25">
      <c r="Z85" s="35" t="s">
        <v>109</v>
      </c>
      <c r="AA85" s="36">
        <v>6.8</v>
      </c>
      <c r="AB85" s="36">
        <f t="shared" si="5"/>
        <v>6.8</v>
      </c>
      <c r="AC85" s="36">
        <f t="shared" si="6"/>
        <v>36</v>
      </c>
      <c r="AD85" s="39">
        <v>28</v>
      </c>
    </row>
    <row r="86" spans="26:30" ht="11.25">
      <c r="Z86" s="35" t="s">
        <v>110</v>
      </c>
      <c r="AA86" s="36">
        <v>7.4</v>
      </c>
      <c r="AB86" s="36">
        <f t="shared" si="5"/>
        <v>7.4</v>
      </c>
      <c r="AC86" s="36">
        <f t="shared" si="6"/>
        <v>43</v>
      </c>
      <c r="AD86" s="39">
        <v>39</v>
      </c>
    </row>
    <row r="87" spans="26:30" ht="11.25">
      <c r="Z87" s="35" t="s">
        <v>111</v>
      </c>
      <c r="AA87" s="36">
        <v>8.4</v>
      </c>
      <c r="AB87" s="36">
        <f t="shared" si="5"/>
        <v>8.4</v>
      </c>
      <c r="AC87" s="36">
        <f t="shared" si="6"/>
        <v>55</v>
      </c>
      <c r="AD87" s="39">
        <v>51</v>
      </c>
    </row>
    <row r="88" spans="26:30" ht="11.25">
      <c r="Z88" s="35" t="s">
        <v>112</v>
      </c>
      <c r="AA88" s="36">
        <v>9</v>
      </c>
      <c r="AB88" s="36">
        <f aca="true" t="shared" si="7" ref="AB88:AB199">AA88</f>
        <v>9</v>
      </c>
      <c r="AC88" s="36">
        <f t="shared" si="6"/>
        <v>64</v>
      </c>
      <c r="AD88" s="39">
        <v>63</v>
      </c>
    </row>
    <row r="89" spans="26:30" ht="11.25">
      <c r="Z89" s="35" t="s">
        <v>113</v>
      </c>
      <c r="AA89" s="36">
        <v>10</v>
      </c>
      <c r="AB89" s="36">
        <f t="shared" si="7"/>
        <v>10</v>
      </c>
      <c r="AC89" s="36">
        <f t="shared" si="6"/>
        <v>79</v>
      </c>
      <c r="AD89" s="39">
        <v>90</v>
      </c>
    </row>
    <row r="90" spans="26:30" ht="11.25">
      <c r="Z90" s="35" t="s">
        <v>114</v>
      </c>
      <c r="AA90" s="36">
        <v>11.5</v>
      </c>
      <c r="AB90" s="36">
        <f t="shared" si="7"/>
        <v>11.5</v>
      </c>
      <c r="AC90" s="36">
        <f t="shared" si="6"/>
        <v>104</v>
      </c>
      <c r="AD90" s="39">
        <v>120</v>
      </c>
    </row>
    <row r="91" spans="26:30" ht="11.25">
      <c r="Z91" s="35" t="s">
        <v>115</v>
      </c>
      <c r="AA91" s="36">
        <v>13.5</v>
      </c>
      <c r="AB91" s="36">
        <f t="shared" si="7"/>
        <v>13.5</v>
      </c>
      <c r="AC91" s="36">
        <f t="shared" si="6"/>
        <v>143</v>
      </c>
      <c r="AD91" s="39">
        <v>165</v>
      </c>
    </row>
    <row r="92" spans="26:30" ht="11.25">
      <c r="Z92" s="35" t="s">
        <v>116</v>
      </c>
      <c r="AA92" s="36">
        <v>16</v>
      </c>
      <c r="AB92" s="36">
        <f t="shared" si="7"/>
        <v>16</v>
      </c>
      <c r="AC92" s="36">
        <f t="shared" si="6"/>
        <v>201</v>
      </c>
      <c r="AD92" s="39">
        <v>225</v>
      </c>
    </row>
    <row r="93" spans="26:30" ht="11.25">
      <c r="Z93" s="35" t="s">
        <v>117</v>
      </c>
      <c r="AA93" s="36">
        <v>19.5</v>
      </c>
      <c r="AB93" s="36">
        <f t="shared" si="7"/>
        <v>19.5</v>
      </c>
      <c r="AC93" s="36">
        <f t="shared" si="6"/>
        <v>298</v>
      </c>
      <c r="AD93" s="39">
        <v>315</v>
      </c>
    </row>
    <row r="94" spans="26:30" ht="11.25">
      <c r="Z94" s="35" t="s">
        <v>118</v>
      </c>
      <c r="AA94" s="36">
        <v>23</v>
      </c>
      <c r="AB94" s="36">
        <f t="shared" si="7"/>
        <v>23</v>
      </c>
      <c r="AC94" s="36">
        <f t="shared" si="6"/>
        <v>415</v>
      </c>
      <c r="AD94" s="39">
        <v>410</v>
      </c>
    </row>
    <row r="95" spans="26:30" ht="11.25">
      <c r="Z95" s="35" t="s">
        <v>119</v>
      </c>
      <c r="AA95" s="36">
        <v>27</v>
      </c>
      <c r="AB95" s="36">
        <f t="shared" si="7"/>
        <v>27</v>
      </c>
      <c r="AC95" s="36">
        <f t="shared" si="6"/>
        <v>572</v>
      </c>
      <c r="AD95" s="39">
        <v>480</v>
      </c>
    </row>
    <row r="96" spans="26:30" ht="11.25">
      <c r="Z96" s="35" t="s">
        <v>120</v>
      </c>
      <c r="AA96" s="36">
        <v>29</v>
      </c>
      <c r="AB96" s="36">
        <f t="shared" si="7"/>
        <v>29</v>
      </c>
      <c r="AC96" s="36">
        <f t="shared" si="6"/>
        <v>660</v>
      </c>
      <c r="AD96" s="39">
        <v>560</v>
      </c>
    </row>
    <row r="97" spans="26:30" ht="11.25" customHeight="1">
      <c r="Z97" s="35" t="s">
        <v>121</v>
      </c>
      <c r="AA97" s="36">
        <v>32</v>
      </c>
      <c r="AB97" s="36">
        <f t="shared" si="7"/>
        <v>32</v>
      </c>
      <c r="AC97" s="36">
        <f t="shared" si="6"/>
        <v>804</v>
      </c>
      <c r="AD97" s="39">
        <v>650</v>
      </c>
    </row>
    <row r="98" spans="26:30" ht="11.25" customHeight="1">
      <c r="Z98" s="35" t="s">
        <v>122</v>
      </c>
      <c r="AA98" s="36">
        <v>11.5</v>
      </c>
      <c r="AB98" s="36">
        <f t="shared" si="7"/>
        <v>11.5</v>
      </c>
      <c r="AC98" s="36">
        <f t="shared" si="6"/>
        <v>104</v>
      </c>
      <c r="AD98" s="39">
        <v>31</v>
      </c>
    </row>
    <row r="99" spans="26:30" ht="11.25" customHeight="1">
      <c r="Z99" s="35" t="s">
        <v>123</v>
      </c>
      <c r="AA99" s="36">
        <v>12.5</v>
      </c>
      <c r="AB99" s="36">
        <f t="shared" si="7"/>
        <v>12.5</v>
      </c>
      <c r="AC99" s="36">
        <f t="shared" si="6"/>
        <v>123</v>
      </c>
      <c r="AD99" s="39">
        <v>35</v>
      </c>
    </row>
    <row r="100" spans="26:30" ht="11.25" customHeight="1">
      <c r="Z100" s="35" t="s">
        <v>124</v>
      </c>
      <c r="AA100" s="36">
        <v>14.5</v>
      </c>
      <c r="AB100" s="36">
        <f t="shared" si="7"/>
        <v>14.5</v>
      </c>
      <c r="AC100" s="36">
        <f t="shared" si="6"/>
        <v>165</v>
      </c>
      <c r="AD100" s="39">
        <v>44</v>
      </c>
    </row>
    <row r="101" spans="26:30" ht="11.25" customHeight="1">
      <c r="Z101" s="35" t="s">
        <v>125</v>
      </c>
      <c r="AA101" s="36">
        <v>15.5</v>
      </c>
      <c r="AB101" s="36">
        <f t="shared" si="7"/>
        <v>15.5</v>
      </c>
      <c r="AC101" s="36">
        <f t="shared" si="6"/>
        <v>189</v>
      </c>
      <c r="AD101" s="39">
        <v>56</v>
      </c>
    </row>
    <row r="102" spans="26:30" ht="11.25" customHeight="1">
      <c r="Z102" s="35" t="s">
        <v>126</v>
      </c>
      <c r="AA102" s="36">
        <v>17.5</v>
      </c>
      <c r="AB102" s="36">
        <f t="shared" si="7"/>
        <v>17.5</v>
      </c>
      <c r="AC102" s="36">
        <f t="shared" si="6"/>
        <v>240</v>
      </c>
      <c r="AD102" s="39">
        <v>77</v>
      </c>
    </row>
    <row r="103" spans="26:30" ht="11.25" customHeight="1">
      <c r="Z103" s="35" t="s">
        <v>127</v>
      </c>
      <c r="AA103" s="36">
        <v>21</v>
      </c>
      <c r="AB103" s="36">
        <f t="shared" si="7"/>
        <v>21</v>
      </c>
      <c r="AC103" s="36">
        <f t="shared" si="6"/>
        <v>346</v>
      </c>
      <c r="AD103" s="39">
        <v>100</v>
      </c>
    </row>
    <row r="104" spans="26:30" ht="11.25" customHeight="1">
      <c r="Z104" s="35" t="s">
        <v>128</v>
      </c>
      <c r="AA104" s="36">
        <v>24</v>
      </c>
      <c r="AB104" s="36">
        <f t="shared" si="7"/>
        <v>24</v>
      </c>
      <c r="AC104" s="36">
        <f t="shared" si="6"/>
        <v>452</v>
      </c>
      <c r="AD104" s="39">
        <v>145</v>
      </c>
    </row>
    <row r="105" spans="26:30" ht="11.25" customHeight="1">
      <c r="Z105" s="35" t="s">
        <v>129</v>
      </c>
      <c r="AA105" s="36">
        <v>30</v>
      </c>
      <c r="AB105" s="36">
        <f t="shared" si="7"/>
        <v>30</v>
      </c>
      <c r="AC105" s="36">
        <f t="shared" si="6"/>
        <v>707</v>
      </c>
      <c r="AD105" s="39">
        <v>195</v>
      </c>
    </row>
    <row r="106" spans="26:30" ht="11.25" customHeight="1">
      <c r="Z106" s="35" t="s">
        <v>130</v>
      </c>
      <c r="AA106" s="36">
        <v>38</v>
      </c>
      <c r="AB106" s="36">
        <f t="shared" si="7"/>
        <v>38</v>
      </c>
      <c r="AC106" s="36">
        <f t="shared" si="6"/>
        <v>1134</v>
      </c>
      <c r="AD106" s="39">
        <v>265</v>
      </c>
    </row>
    <row r="107" spans="26:30" ht="11.25" customHeight="1">
      <c r="Z107" s="35" t="s">
        <v>131</v>
      </c>
      <c r="AA107" s="36">
        <v>45</v>
      </c>
      <c r="AB107" s="36">
        <f t="shared" si="7"/>
        <v>45</v>
      </c>
      <c r="AC107" s="36">
        <f t="shared" si="6"/>
        <v>1590</v>
      </c>
      <c r="AD107" s="39">
        <v>345</v>
      </c>
    </row>
    <row r="108" spans="26:30" ht="11.25" customHeight="1">
      <c r="Z108" s="35" t="s">
        <v>132</v>
      </c>
      <c r="AA108" s="36">
        <v>52</v>
      </c>
      <c r="AB108" s="36">
        <f t="shared" si="7"/>
        <v>52</v>
      </c>
      <c r="AC108" s="36">
        <f t="shared" si="6"/>
        <v>2123</v>
      </c>
      <c r="AD108" s="39">
        <v>415</v>
      </c>
    </row>
    <row r="109" spans="26:30" ht="11.25" customHeight="1">
      <c r="Z109" s="35" t="s">
        <v>133</v>
      </c>
      <c r="AA109" s="36">
        <v>56</v>
      </c>
      <c r="AB109" s="36">
        <f t="shared" si="7"/>
        <v>56</v>
      </c>
      <c r="AC109" s="36">
        <f t="shared" si="6"/>
        <v>2462</v>
      </c>
      <c r="AD109" s="39">
        <v>475</v>
      </c>
    </row>
    <row r="110" spans="26:30" ht="11.25" customHeight="1">
      <c r="Z110" s="35" t="s">
        <v>134</v>
      </c>
      <c r="AA110" s="36">
        <v>62</v>
      </c>
      <c r="AB110" s="36">
        <f t="shared" si="7"/>
        <v>62</v>
      </c>
      <c r="AC110" s="36">
        <f t="shared" si="6"/>
        <v>3018</v>
      </c>
      <c r="AD110" s="39">
        <v>565</v>
      </c>
    </row>
    <row r="111" spans="26:30" ht="11.25" customHeight="1">
      <c r="Z111" s="35" t="s">
        <v>135</v>
      </c>
      <c r="AA111" s="36">
        <v>12</v>
      </c>
      <c r="AB111" s="36">
        <f t="shared" si="7"/>
        <v>12</v>
      </c>
      <c r="AC111" s="36">
        <f t="shared" si="6"/>
        <v>113</v>
      </c>
      <c r="AD111" s="39">
        <v>26</v>
      </c>
    </row>
    <row r="112" spans="26:30" ht="11.25" customHeight="1">
      <c r="Z112" s="35" t="s">
        <v>136</v>
      </c>
      <c r="AA112" s="36">
        <v>13</v>
      </c>
      <c r="AB112" s="36">
        <f t="shared" si="7"/>
        <v>13</v>
      </c>
      <c r="AC112" s="36">
        <f t="shared" si="6"/>
        <v>133</v>
      </c>
      <c r="AD112" s="39">
        <v>29</v>
      </c>
    </row>
    <row r="113" spans="26:30" ht="11.25" customHeight="1">
      <c r="Z113" s="35" t="s">
        <v>137</v>
      </c>
      <c r="AA113" s="36">
        <v>15.5</v>
      </c>
      <c r="AB113" s="36">
        <f t="shared" si="7"/>
        <v>15.5</v>
      </c>
      <c r="AC113" s="36">
        <f t="shared" si="6"/>
        <v>189</v>
      </c>
      <c r="AD113" s="39">
        <v>37</v>
      </c>
    </row>
    <row r="114" spans="26:30" ht="11.25" customHeight="1">
      <c r="Z114" s="35" t="s">
        <v>138</v>
      </c>
      <c r="AA114" s="36">
        <v>16.5</v>
      </c>
      <c r="AB114" s="36">
        <f t="shared" si="7"/>
        <v>16.5</v>
      </c>
      <c r="AC114" s="36">
        <f t="shared" si="6"/>
        <v>214</v>
      </c>
      <c r="AD114" s="39">
        <v>47</v>
      </c>
    </row>
    <row r="115" spans="26:30" ht="11.25" customHeight="1">
      <c r="Z115" s="35" t="s">
        <v>139</v>
      </c>
      <c r="AA115" s="36">
        <v>18.5</v>
      </c>
      <c r="AB115" s="36">
        <f t="shared" si="7"/>
        <v>18.5</v>
      </c>
      <c r="AC115" s="36">
        <f t="shared" si="6"/>
        <v>269</v>
      </c>
      <c r="AD115" s="39">
        <v>65</v>
      </c>
    </row>
    <row r="116" spans="26:30" ht="11.25" customHeight="1">
      <c r="Z116" s="35" t="s">
        <v>140</v>
      </c>
      <c r="AA116" s="36">
        <v>22</v>
      </c>
      <c r="AB116" s="36">
        <f t="shared" si="7"/>
        <v>22</v>
      </c>
      <c r="AC116" s="36">
        <f t="shared" si="6"/>
        <v>380</v>
      </c>
      <c r="AD116" s="39">
        <v>87</v>
      </c>
    </row>
    <row r="117" spans="26:30" ht="11.25" customHeight="1">
      <c r="Z117" s="35" t="s">
        <v>141</v>
      </c>
      <c r="AA117" s="36">
        <v>26</v>
      </c>
      <c r="AB117" s="36">
        <f t="shared" si="7"/>
        <v>26</v>
      </c>
      <c r="AC117" s="36">
        <f t="shared" si="6"/>
        <v>531</v>
      </c>
      <c r="AD117" s="39">
        <v>120</v>
      </c>
    </row>
    <row r="118" spans="26:30" ht="11.25" customHeight="1">
      <c r="Z118" s="35" t="s">
        <v>142</v>
      </c>
      <c r="AA118" s="36">
        <v>32</v>
      </c>
      <c r="AB118" s="36">
        <f t="shared" si="7"/>
        <v>32</v>
      </c>
      <c r="AC118" s="36">
        <f t="shared" si="6"/>
        <v>804</v>
      </c>
      <c r="AD118" s="39">
        <v>160</v>
      </c>
    </row>
    <row r="119" spans="26:30" ht="11.25" customHeight="1">
      <c r="Z119" s="35" t="s">
        <v>143</v>
      </c>
      <c r="AA119" s="36">
        <v>41</v>
      </c>
      <c r="AB119" s="36">
        <f t="shared" si="7"/>
        <v>41</v>
      </c>
      <c r="AC119" s="36">
        <f t="shared" si="6"/>
        <v>1320</v>
      </c>
      <c r="AD119" s="39">
        <v>220</v>
      </c>
    </row>
    <row r="120" spans="26:30" ht="11.25" customHeight="1">
      <c r="Z120" s="35" t="s">
        <v>144</v>
      </c>
      <c r="AA120" s="36">
        <v>48</v>
      </c>
      <c r="AB120" s="36">
        <f t="shared" si="7"/>
        <v>48</v>
      </c>
      <c r="AC120" s="36">
        <f t="shared" si="6"/>
        <v>1809</v>
      </c>
      <c r="AD120" s="39">
        <v>290</v>
      </c>
    </row>
    <row r="121" spans="26:30" ht="11.25" customHeight="1">
      <c r="Z121" s="35" t="s">
        <v>145</v>
      </c>
      <c r="AA121" s="36">
        <v>56</v>
      </c>
      <c r="AB121" s="36">
        <f t="shared" si="7"/>
        <v>56</v>
      </c>
      <c r="AC121" s="36">
        <f t="shared" si="6"/>
        <v>2462</v>
      </c>
      <c r="AD121" s="39">
        <v>350</v>
      </c>
    </row>
    <row r="122" spans="26:30" ht="11.25" customHeight="1">
      <c r="Z122" s="35" t="s">
        <v>146</v>
      </c>
      <c r="AA122" s="36">
        <v>61</v>
      </c>
      <c r="AB122" s="36">
        <f t="shared" si="7"/>
        <v>61</v>
      </c>
      <c r="AC122" s="36">
        <f t="shared" si="6"/>
        <v>2921</v>
      </c>
      <c r="AD122" s="39">
        <v>405</v>
      </c>
    </row>
    <row r="123" spans="26:30" ht="11.25" customHeight="1">
      <c r="Z123" s="35" t="s">
        <v>147</v>
      </c>
      <c r="AA123" s="36">
        <v>67</v>
      </c>
      <c r="AB123" s="36">
        <f t="shared" si="7"/>
        <v>67</v>
      </c>
      <c r="AC123" s="36">
        <f t="shared" si="6"/>
        <v>3524</v>
      </c>
      <c r="AD123" s="39">
        <v>475</v>
      </c>
    </row>
    <row r="124" spans="26:30" ht="11.25" customHeight="1">
      <c r="Z124" s="35" t="s">
        <v>148</v>
      </c>
      <c r="AA124" s="36">
        <v>13</v>
      </c>
      <c r="AB124" s="36">
        <f t="shared" si="7"/>
        <v>13</v>
      </c>
      <c r="AC124" s="36">
        <f t="shared" si="6"/>
        <v>133</v>
      </c>
      <c r="AD124" s="39">
        <v>26</v>
      </c>
    </row>
    <row r="125" spans="26:30" ht="11.25">
      <c r="Z125" s="35" t="s">
        <v>149</v>
      </c>
      <c r="AA125" s="36">
        <v>14.5</v>
      </c>
      <c r="AB125" s="36">
        <f t="shared" si="7"/>
        <v>14.5</v>
      </c>
      <c r="AC125" s="36">
        <f t="shared" si="6"/>
        <v>165</v>
      </c>
      <c r="AD125" s="39">
        <v>29</v>
      </c>
    </row>
    <row r="126" spans="26:30" ht="11.25">
      <c r="Z126" s="35" t="s">
        <v>150</v>
      </c>
      <c r="AA126" s="36">
        <v>16.5</v>
      </c>
      <c r="AB126" s="36">
        <f t="shared" si="7"/>
        <v>16.5</v>
      </c>
      <c r="AC126" s="36">
        <f t="shared" si="6"/>
        <v>214</v>
      </c>
      <c r="AD126" s="39">
        <v>37</v>
      </c>
    </row>
    <row r="127" spans="26:30" ht="11.25">
      <c r="Z127" s="35" t="s">
        <v>151</v>
      </c>
      <c r="AA127" s="36">
        <v>18</v>
      </c>
      <c r="AB127" s="36">
        <f t="shared" si="7"/>
        <v>18</v>
      </c>
      <c r="AC127" s="36">
        <f t="shared" si="6"/>
        <v>254</v>
      </c>
      <c r="AD127" s="39">
        <v>47</v>
      </c>
    </row>
    <row r="128" spans="26:30" ht="11.25">
      <c r="Z128" s="35" t="s">
        <v>152</v>
      </c>
      <c r="AA128" s="36">
        <v>21</v>
      </c>
      <c r="AB128" s="36">
        <f t="shared" si="7"/>
        <v>21</v>
      </c>
      <c r="AC128" s="36">
        <f t="shared" si="6"/>
        <v>346</v>
      </c>
      <c r="AD128" s="39">
        <v>65</v>
      </c>
    </row>
    <row r="129" spans="26:30" ht="11.25">
      <c r="Z129" s="35" t="s">
        <v>153</v>
      </c>
      <c r="AA129" s="36">
        <v>25</v>
      </c>
      <c r="AB129" s="36">
        <f t="shared" si="7"/>
        <v>25</v>
      </c>
      <c r="AC129" s="36">
        <f t="shared" si="6"/>
        <v>491</v>
      </c>
      <c r="AD129" s="39">
        <v>87</v>
      </c>
    </row>
    <row r="130" spans="26:30" ht="11.25">
      <c r="Z130" s="35" t="s">
        <v>154</v>
      </c>
      <c r="AA130" s="36">
        <v>29</v>
      </c>
      <c r="AB130" s="36">
        <f t="shared" si="7"/>
        <v>29</v>
      </c>
      <c r="AC130" s="36">
        <f t="shared" si="6"/>
        <v>660</v>
      </c>
      <c r="AD130" s="39">
        <v>120</v>
      </c>
    </row>
    <row r="131" spans="26:30" ht="11.25">
      <c r="Z131" s="35" t="s">
        <v>155</v>
      </c>
      <c r="AA131" s="36">
        <v>36</v>
      </c>
      <c r="AB131" s="36">
        <f t="shared" si="7"/>
        <v>36</v>
      </c>
      <c r="AC131" s="36">
        <f t="shared" si="6"/>
        <v>1017</v>
      </c>
      <c r="AD131" s="39">
        <v>160</v>
      </c>
    </row>
    <row r="132" spans="26:30" ht="11.25">
      <c r="Z132" s="35" t="s">
        <v>156</v>
      </c>
      <c r="AA132" s="36">
        <v>45</v>
      </c>
      <c r="AB132" s="36">
        <f t="shared" si="7"/>
        <v>45</v>
      </c>
      <c r="AC132" s="36">
        <f t="shared" si="6"/>
        <v>1590</v>
      </c>
      <c r="AD132" s="39">
        <v>220</v>
      </c>
    </row>
    <row r="133" spans="26:30" ht="11.25">
      <c r="Z133" s="35" t="s">
        <v>157</v>
      </c>
      <c r="AA133" s="36">
        <v>53</v>
      </c>
      <c r="AB133" s="36">
        <f t="shared" si="7"/>
        <v>53</v>
      </c>
      <c r="AC133" s="36">
        <f t="shared" si="6"/>
        <v>2205</v>
      </c>
      <c r="AD133" s="39">
        <v>290</v>
      </c>
    </row>
    <row r="134" spans="26:30" ht="11.25">
      <c r="Z134" s="35" t="s">
        <v>158</v>
      </c>
      <c r="AA134" s="36">
        <v>62</v>
      </c>
      <c r="AB134" s="36">
        <f t="shared" si="7"/>
        <v>62</v>
      </c>
      <c r="AC134" s="36">
        <f t="shared" si="6"/>
        <v>3018</v>
      </c>
      <c r="AD134" s="39">
        <v>350</v>
      </c>
    </row>
    <row r="135" spans="26:30" ht="11.25">
      <c r="Z135" s="35" t="s">
        <v>159</v>
      </c>
      <c r="AA135" s="36">
        <v>68</v>
      </c>
      <c r="AB135" s="36">
        <f t="shared" si="7"/>
        <v>68</v>
      </c>
      <c r="AC135" s="36">
        <f aca="true" t="shared" si="8" ref="AC135:AC198">ROUND(AB135/2*AB135/2*3.14,0)</f>
        <v>3630</v>
      </c>
      <c r="AD135" s="39">
        <v>405</v>
      </c>
    </row>
    <row r="136" spans="26:30" ht="11.25">
      <c r="Z136" s="35" t="s">
        <v>160</v>
      </c>
      <c r="AA136" s="36">
        <v>75</v>
      </c>
      <c r="AB136" s="36">
        <f t="shared" si="7"/>
        <v>75</v>
      </c>
      <c r="AC136" s="36">
        <f t="shared" si="8"/>
        <v>4416</v>
      </c>
      <c r="AD136" s="39">
        <v>475</v>
      </c>
    </row>
    <row r="137" spans="26:30" ht="11.25" customHeight="1">
      <c r="Z137" s="35" t="s">
        <v>161</v>
      </c>
      <c r="AA137" s="36">
        <v>21</v>
      </c>
      <c r="AB137" s="36">
        <f t="shared" si="7"/>
        <v>21</v>
      </c>
      <c r="AC137" s="36">
        <f t="shared" si="8"/>
        <v>346</v>
      </c>
      <c r="AD137" s="39">
        <v>73</v>
      </c>
    </row>
    <row r="138" spans="26:30" ht="11.25" customHeight="1">
      <c r="Z138" s="35" t="s">
        <v>162</v>
      </c>
      <c r="AA138" s="36">
        <v>25</v>
      </c>
      <c r="AB138" s="36">
        <f t="shared" si="7"/>
        <v>25</v>
      </c>
      <c r="AC138" s="36">
        <f t="shared" si="8"/>
        <v>491</v>
      </c>
      <c r="AD138" s="39">
        <v>97</v>
      </c>
    </row>
    <row r="139" spans="26:30" ht="11.25" customHeight="1">
      <c r="Z139" s="35" t="s">
        <v>163</v>
      </c>
      <c r="AA139" s="36">
        <v>29</v>
      </c>
      <c r="AB139" s="36">
        <f t="shared" si="7"/>
        <v>29</v>
      </c>
      <c r="AC139" s="36">
        <f t="shared" si="8"/>
        <v>660</v>
      </c>
      <c r="AD139" s="39">
        <v>135</v>
      </c>
    </row>
    <row r="140" spans="26:30" ht="11.25" customHeight="1">
      <c r="Z140" s="35" t="s">
        <v>164</v>
      </c>
      <c r="AA140" s="36">
        <v>34</v>
      </c>
      <c r="AB140" s="36">
        <f t="shared" si="7"/>
        <v>34</v>
      </c>
      <c r="AC140" s="36">
        <f t="shared" si="8"/>
        <v>907</v>
      </c>
      <c r="AD140" s="39">
        <v>180</v>
      </c>
    </row>
    <row r="141" spans="26:30" ht="11.25" customHeight="1">
      <c r="Z141" s="35" t="s">
        <v>165</v>
      </c>
      <c r="AA141" s="36">
        <v>42</v>
      </c>
      <c r="AB141" s="36">
        <f t="shared" si="7"/>
        <v>42</v>
      </c>
      <c r="AC141" s="36">
        <f t="shared" si="8"/>
        <v>1385</v>
      </c>
      <c r="AD141" s="39">
        <v>245</v>
      </c>
    </row>
    <row r="142" spans="26:30" ht="11.25" customHeight="1">
      <c r="Z142" s="35" t="s">
        <v>166</v>
      </c>
      <c r="AA142" s="36">
        <v>49</v>
      </c>
      <c r="AB142" s="36">
        <f t="shared" si="7"/>
        <v>49</v>
      </c>
      <c r="AC142" s="36">
        <f t="shared" si="8"/>
        <v>1885</v>
      </c>
      <c r="AD142" s="39">
        <v>325</v>
      </c>
    </row>
    <row r="143" spans="26:30" ht="11.25" customHeight="1">
      <c r="Z143" s="35" t="s">
        <v>167</v>
      </c>
      <c r="AA143" s="36">
        <v>57</v>
      </c>
      <c r="AB143" s="36">
        <f t="shared" si="7"/>
        <v>57</v>
      </c>
      <c r="AC143" s="36">
        <f t="shared" si="8"/>
        <v>2550</v>
      </c>
      <c r="AD143" s="39">
        <v>395</v>
      </c>
    </row>
    <row r="144" spans="26:30" ht="11.25" customHeight="1">
      <c r="Z144" s="35" t="s">
        <v>168</v>
      </c>
      <c r="AA144" s="36">
        <v>62</v>
      </c>
      <c r="AB144" s="36">
        <f t="shared" si="7"/>
        <v>62</v>
      </c>
      <c r="AC144" s="36">
        <f t="shared" si="8"/>
        <v>3018</v>
      </c>
      <c r="AD144" s="39">
        <v>460</v>
      </c>
    </row>
    <row r="145" spans="26:30" ht="11.25" customHeight="1">
      <c r="Z145" s="35" t="s">
        <v>169</v>
      </c>
      <c r="AA145" s="36">
        <v>68</v>
      </c>
      <c r="AB145" s="36">
        <f t="shared" si="7"/>
        <v>68</v>
      </c>
      <c r="AC145" s="36">
        <f t="shared" si="8"/>
        <v>3630</v>
      </c>
      <c r="AD145" s="39">
        <v>545</v>
      </c>
    </row>
    <row r="146" spans="26:30" ht="11.25">
      <c r="Z146" s="35" t="s">
        <v>170</v>
      </c>
      <c r="AA146" s="36">
        <v>4.9</v>
      </c>
      <c r="AB146" s="36">
        <f t="shared" si="7"/>
        <v>4.9</v>
      </c>
      <c r="AC146" s="36">
        <f t="shared" si="8"/>
        <v>19</v>
      </c>
      <c r="AD146" s="37"/>
    </row>
    <row r="147" spans="26:30" ht="11.25">
      <c r="Z147" s="35" t="s">
        <v>171</v>
      </c>
      <c r="AA147" s="36">
        <v>5.2</v>
      </c>
      <c r="AB147" s="36">
        <f t="shared" si="7"/>
        <v>5.2</v>
      </c>
      <c r="AC147" s="36">
        <f t="shared" si="8"/>
        <v>21</v>
      </c>
      <c r="AD147" s="37"/>
    </row>
    <row r="148" spans="26:30" ht="11.25">
      <c r="Z148" s="35" t="s">
        <v>172</v>
      </c>
      <c r="AA148" s="36">
        <v>5.5</v>
      </c>
      <c r="AB148" s="36">
        <f t="shared" si="7"/>
        <v>5.5</v>
      </c>
      <c r="AC148" s="36">
        <f t="shared" si="8"/>
        <v>24</v>
      </c>
      <c r="AD148" s="37"/>
    </row>
    <row r="149" spans="26:30" ht="11.25">
      <c r="Z149" s="35" t="s">
        <v>173</v>
      </c>
      <c r="AA149" s="36">
        <v>5.8</v>
      </c>
      <c r="AB149" s="36">
        <f t="shared" si="7"/>
        <v>5.8</v>
      </c>
      <c r="AC149" s="36">
        <f t="shared" si="8"/>
        <v>26</v>
      </c>
      <c r="AD149" s="37"/>
    </row>
    <row r="150" spans="26:30" ht="11.25">
      <c r="Z150" s="35" t="s">
        <v>174</v>
      </c>
      <c r="AA150" s="36">
        <v>6.1</v>
      </c>
      <c r="AB150" s="36">
        <f t="shared" si="7"/>
        <v>6.1</v>
      </c>
      <c r="AC150" s="36">
        <f t="shared" si="8"/>
        <v>29</v>
      </c>
      <c r="AD150" s="37"/>
    </row>
    <row r="151" spans="26:30" ht="11.25">
      <c r="Z151" s="35" t="s">
        <v>175</v>
      </c>
      <c r="AA151" s="36">
        <v>6.5</v>
      </c>
      <c r="AB151" s="36">
        <f t="shared" si="7"/>
        <v>6.5</v>
      </c>
      <c r="AC151" s="36">
        <f t="shared" si="8"/>
        <v>33</v>
      </c>
      <c r="AD151" s="37"/>
    </row>
    <row r="152" spans="26:30" ht="11.25">
      <c r="Z152" s="35" t="s">
        <v>176</v>
      </c>
      <c r="AA152" s="36">
        <v>6.5</v>
      </c>
      <c r="AB152" s="36">
        <f t="shared" si="7"/>
        <v>6.5</v>
      </c>
      <c r="AC152" s="36">
        <f t="shared" si="8"/>
        <v>33</v>
      </c>
      <c r="AD152" s="37"/>
    </row>
    <row r="153" spans="26:30" ht="11.25">
      <c r="Z153" s="35" t="s">
        <v>177</v>
      </c>
      <c r="AA153" s="36">
        <v>6.5</v>
      </c>
      <c r="AB153" s="36">
        <f t="shared" si="7"/>
        <v>6.5</v>
      </c>
      <c r="AC153" s="36">
        <f t="shared" si="8"/>
        <v>33</v>
      </c>
      <c r="AD153" s="37"/>
    </row>
    <row r="154" spans="26:30" ht="11.25">
      <c r="Z154" s="35" t="s">
        <v>178</v>
      </c>
      <c r="AA154" s="36">
        <v>8.5</v>
      </c>
      <c r="AB154" s="36">
        <f t="shared" si="7"/>
        <v>8.5</v>
      </c>
      <c r="AC154" s="36">
        <f t="shared" si="8"/>
        <v>57</v>
      </c>
      <c r="AD154" s="37"/>
    </row>
    <row r="155" spans="26:30" ht="11.25">
      <c r="Z155" s="35" t="s">
        <v>179</v>
      </c>
      <c r="AA155" s="36">
        <v>9.5</v>
      </c>
      <c r="AB155" s="36">
        <f t="shared" si="7"/>
        <v>9.5</v>
      </c>
      <c r="AC155" s="36">
        <f t="shared" si="8"/>
        <v>71</v>
      </c>
      <c r="AD155" s="37"/>
    </row>
    <row r="156" spans="26:30" ht="11.25">
      <c r="Z156" s="35" t="s">
        <v>180</v>
      </c>
      <c r="AA156" s="36">
        <v>10.5</v>
      </c>
      <c r="AB156" s="36">
        <f t="shared" si="7"/>
        <v>10.5</v>
      </c>
      <c r="AC156" s="36">
        <f t="shared" si="8"/>
        <v>87</v>
      </c>
      <c r="AD156" s="37"/>
    </row>
    <row r="157" spans="26:30" ht="11.25">
      <c r="Z157" s="35" t="s">
        <v>181</v>
      </c>
      <c r="AA157" s="36">
        <v>11.5</v>
      </c>
      <c r="AB157" s="36">
        <f t="shared" si="7"/>
        <v>11.5</v>
      </c>
      <c r="AC157" s="36">
        <f t="shared" si="8"/>
        <v>104</v>
      </c>
      <c r="AD157" s="37"/>
    </row>
    <row r="158" spans="26:30" ht="11.25">
      <c r="Z158" s="35" t="s">
        <v>182</v>
      </c>
      <c r="AA158" s="36">
        <v>13</v>
      </c>
      <c r="AB158" s="36">
        <f t="shared" si="7"/>
        <v>13</v>
      </c>
      <c r="AC158" s="36">
        <f t="shared" si="8"/>
        <v>133</v>
      </c>
      <c r="AD158" s="37"/>
    </row>
    <row r="159" spans="26:30" ht="11.25">
      <c r="Z159" s="35" t="s">
        <v>183</v>
      </c>
      <c r="AA159" s="36">
        <v>14.5</v>
      </c>
      <c r="AB159" s="36">
        <f t="shared" si="7"/>
        <v>14.5</v>
      </c>
      <c r="AC159" s="36">
        <f t="shared" si="8"/>
        <v>165</v>
      </c>
      <c r="AD159" s="37"/>
    </row>
    <row r="160" spans="26:30" ht="11.25">
      <c r="Z160" s="35" t="s">
        <v>184</v>
      </c>
      <c r="AA160" s="36">
        <v>17</v>
      </c>
      <c r="AB160" s="36">
        <f t="shared" si="7"/>
        <v>17</v>
      </c>
      <c r="AC160" s="36">
        <f t="shared" si="8"/>
        <v>227</v>
      </c>
      <c r="AD160" s="37"/>
    </row>
    <row r="161" spans="26:30" ht="11.25">
      <c r="Z161" s="35" t="s">
        <v>185</v>
      </c>
      <c r="AA161" s="36">
        <v>21</v>
      </c>
      <c r="AB161" s="36">
        <f t="shared" si="7"/>
        <v>21</v>
      </c>
      <c r="AC161" s="36">
        <f t="shared" si="8"/>
        <v>346</v>
      </c>
      <c r="AD161" s="37"/>
    </row>
    <row r="162" spans="26:30" ht="11.25">
      <c r="Z162" s="35" t="s">
        <v>186</v>
      </c>
      <c r="AA162" s="36">
        <v>25</v>
      </c>
      <c r="AB162" s="36">
        <f t="shared" si="7"/>
        <v>25</v>
      </c>
      <c r="AC162" s="36">
        <f t="shared" si="8"/>
        <v>491</v>
      </c>
      <c r="AD162" s="37"/>
    </row>
    <row r="163" spans="26:30" ht="11.25">
      <c r="Z163" s="35" t="s">
        <v>187</v>
      </c>
      <c r="AA163" s="36">
        <v>29</v>
      </c>
      <c r="AB163" s="36">
        <f t="shared" si="7"/>
        <v>29</v>
      </c>
      <c r="AC163" s="36">
        <f t="shared" si="8"/>
        <v>660</v>
      </c>
      <c r="AD163" s="37"/>
    </row>
    <row r="164" spans="26:30" ht="11.25">
      <c r="Z164" s="35" t="s">
        <v>188</v>
      </c>
      <c r="AA164" s="36">
        <v>35</v>
      </c>
      <c r="AB164" s="36">
        <f t="shared" si="7"/>
        <v>35</v>
      </c>
      <c r="AC164" s="36">
        <f t="shared" si="8"/>
        <v>962</v>
      </c>
      <c r="AD164" s="37"/>
    </row>
    <row r="165" spans="26:30" ht="11.25">
      <c r="Z165" s="35" t="s">
        <v>189</v>
      </c>
      <c r="AA165" s="36">
        <v>39</v>
      </c>
      <c r="AB165" s="36">
        <f t="shared" si="7"/>
        <v>39</v>
      </c>
      <c r="AC165" s="36">
        <f t="shared" si="8"/>
        <v>1194</v>
      </c>
      <c r="AD165" s="37"/>
    </row>
    <row r="166" spans="26:30" ht="11.25">
      <c r="Z166" s="35" t="s">
        <v>190</v>
      </c>
      <c r="AA166" s="36">
        <v>7.5</v>
      </c>
      <c r="AB166" s="36">
        <f t="shared" si="7"/>
        <v>7.5</v>
      </c>
      <c r="AC166" s="36">
        <f t="shared" si="8"/>
        <v>44</v>
      </c>
      <c r="AD166" s="37"/>
    </row>
    <row r="167" spans="26:30" ht="11.25">
      <c r="Z167" s="35" t="s">
        <v>191</v>
      </c>
      <c r="AA167" s="36">
        <v>7.5</v>
      </c>
      <c r="AB167" s="36">
        <f t="shared" si="7"/>
        <v>7.5</v>
      </c>
      <c r="AC167" s="36">
        <f t="shared" si="8"/>
        <v>44</v>
      </c>
      <c r="AD167" s="37"/>
    </row>
    <row r="168" spans="26:30" ht="11.25">
      <c r="Z168" s="35" t="s">
        <v>192</v>
      </c>
      <c r="AA168" s="36">
        <v>10.5</v>
      </c>
      <c r="AB168" s="36">
        <f t="shared" si="7"/>
        <v>10.5</v>
      </c>
      <c r="AC168" s="36">
        <f t="shared" si="8"/>
        <v>87</v>
      </c>
      <c r="AD168" s="37"/>
    </row>
    <row r="169" spans="26:30" ht="11.25">
      <c r="Z169" s="35" t="s">
        <v>193</v>
      </c>
      <c r="AA169" s="36">
        <v>12</v>
      </c>
      <c r="AB169" s="36">
        <f t="shared" si="7"/>
        <v>12</v>
      </c>
      <c r="AC169" s="36">
        <f t="shared" si="8"/>
        <v>113</v>
      </c>
      <c r="AD169" s="37"/>
    </row>
    <row r="170" spans="26:30" ht="11.25">
      <c r="Z170" s="35" t="s">
        <v>194</v>
      </c>
      <c r="AA170" s="36">
        <v>13</v>
      </c>
      <c r="AB170" s="36">
        <f t="shared" si="7"/>
        <v>13</v>
      </c>
      <c r="AC170" s="36">
        <f t="shared" si="8"/>
        <v>133</v>
      </c>
      <c r="AD170" s="37"/>
    </row>
    <row r="171" spans="26:30" ht="11.25">
      <c r="Z171" s="35" t="s">
        <v>195</v>
      </c>
      <c r="AA171" s="36">
        <v>14.5</v>
      </c>
      <c r="AB171" s="36">
        <f t="shared" si="7"/>
        <v>14.5</v>
      </c>
      <c r="AC171" s="36">
        <f t="shared" si="8"/>
        <v>165</v>
      </c>
      <c r="AD171" s="37"/>
    </row>
    <row r="172" spans="26:30" ht="11.25">
      <c r="Z172" s="35" t="s">
        <v>196</v>
      </c>
      <c r="AA172" s="36">
        <v>16.5</v>
      </c>
      <c r="AB172" s="36">
        <f t="shared" si="7"/>
        <v>16.5</v>
      </c>
      <c r="AC172" s="36">
        <f t="shared" si="8"/>
        <v>214</v>
      </c>
      <c r="AD172" s="37"/>
    </row>
    <row r="173" spans="26:30" ht="11.25">
      <c r="Z173" s="35" t="s">
        <v>197</v>
      </c>
      <c r="AA173" s="36">
        <v>18.5</v>
      </c>
      <c r="AB173" s="36">
        <f t="shared" si="7"/>
        <v>18.5</v>
      </c>
      <c r="AC173" s="36">
        <f t="shared" si="8"/>
        <v>269</v>
      </c>
      <c r="AD173" s="37"/>
    </row>
    <row r="174" spans="26:30" ht="11.25">
      <c r="Z174" s="35" t="s">
        <v>198</v>
      </c>
      <c r="AA174" s="36">
        <v>22</v>
      </c>
      <c r="AB174" s="36">
        <f t="shared" si="7"/>
        <v>22</v>
      </c>
      <c r="AC174" s="36">
        <f t="shared" si="8"/>
        <v>380</v>
      </c>
      <c r="AD174" s="37"/>
    </row>
    <row r="175" spans="26:30" ht="11.25">
      <c r="Z175" s="35" t="s">
        <v>199</v>
      </c>
      <c r="AA175" s="36">
        <v>28</v>
      </c>
      <c r="AB175" s="36">
        <f t="shared" si="7"/>
        <v>28</v>
      </c>
      <c r="AC175" s="36">
        <f t="shared" si="8"/>
        <v>615</v>
      </c>
      <c r="AD175" s="37"/>
    </row>
    <row r="176" spans="26:30" ht="11.25">
      <c r="Z176" s="35" t="s">
        <v>200</v>
      </c>
      <c r="AA176" s="36">
        <v>33</v>
      </c>
      <c r="AB176" s="36">
        <f t="shared" si="7"/>
        <v>33</v>
      </c>
      <c r="AC176" s="36">
        <f t="shared" si="8"/>
        <v>855</v>
      </c>
      <c r="AD176" s="37"/>
    </row>
    <row r="177" spans="26:30" ht="11.25">
      <c r="Z177" s="35" t="s">
        <v>201</v>
      </c>
      <c r="AA177" s="36">
        <v>38</v>
      </c>
      <c r="AB177" s="36">
        <f t="shared" si="7"/>
        <v>38</v>
      </c>
      <c r="AC177" s="36">
        <f t="shared" si="8"/>
        <v>1134</v>
      </c>
      <c r="AD177" s="37"/>
    </row>
    <row r="178" spans="26:30" ht="11.25">
      <c r="Z178" s="35" t="s">
        <v>202</v>
      </c>
      <c r="AA178" s="36">
        <v>46</v>
      </c>
      <c r="AB178" s="36">
        <f t="shared" si="7"/>
        <v>46</v>
      </c>
      <c r="AC178" s="36">
        <f t="shared" si="8"/>
        <v>1661</v>
      </c>
      <c r="AD178" s="37"/>
    </row>
    <row r="179" spans="26:30" ht="11.25">
      <c r="Z179" s="35" t="s">
        <v>203</v>
      </c>
      <c r="AA179" s="36">
        <v>53</v>
      </c>
      <c r="AB179" s="36">
        <f t="shared" si="7"/>
        <v>53</v>
      </c>
      <c r="AC179" s="36">
        <f t="shared" si="8"/>
        <v>2205</v>
      </c>
      <c r="AD179" s="37"/>
    </row>
    <row r="180" spans="26:30" ht="11.25">
      <c r="Z180" s="35" t="s">
        <v>204</v>
      </c>
      <c r="AA180" s="36">
        <v>8</v>
      </c>
      <c r="AB180" s="36">
        <f t="shared" si="7"/>
        <v>8</v>
      </c>
      <c r="AC180" s="36">
        <f t="shared" si="8"/>
        <v>50</v>
      </c>
      <c r="AD180" s="37"/>
    </row>
    <row r="181" spans="26:30" ht="11.25">
      <c r="Z181" s="35" t="s">
        <v>205</v>
      </c>
      <c r="AA181" s="36">
        <v>9</v>
      </c>
      <c r="AB181" s="36">
        <f t="shared" si="7"/>
        <v>9</v>
      </c>
      <c r="AC181" s="36">
        <f t="shared" si="8"/>
        <v>64</v>
      </c>
      <c r="AD181" s="37"/>
    </row>
    <row r="182" spans="26:30" ht="11.25">
      <c r="Z182" s="35" t="s">
        <v>206</v>
      </c>
      <c r="AA182" s="36">
        <v>12</v>
      </c>
      <c r="AB182" s="36">
        <f t="shared" si="7"/>
        <v>12</v>
      </c>
      <c r="AC182" s="36">
        <f t="shared" si="8"/>
        <v>113</v>
      </c>
      <c r="AD182" s="37"/>
    </row>
    <row r="183" spans="26:30" ht="11.25">
      <c r="Z183" s="35" t="s">
        <v>207</v>
      </c>
      <c r="AA183" s="36">
        <v>15</v>
      </c>
      <c r="AB183" s="36">
        <f t="shared" si="7"/>
        <v>15</v>
      </c>
      <c r="AC183" s="36">
        <f t="shared" si="8"/>
        <v>177</v>
      </c>
      <c r="AD183" s="37"/>
    </row>
    <row r="184" spans="26:30" ht="11.25">
      <c r="Z184" s="35" t="s">
        <v>208</v>
      </c>
      <c r="AA184" s="36">
        <v>16</v>
      </c>
      <c r="AB184" s="36">
        <f t="shared" si="7"/>
        <v>16</v>
      </c>
      <c r="AC184" s="36">
        <f t="shared" si="8"/>
        <v>201</v>
      </c>
      <c r="AD184" s="37"/>
    </row>
    <row r="185" spans="26:30" ht="11.25">
      <c r="Z185" s="35" t="s">
        <v>209</v>
      </c>
      <c r="AA185" s="36">
        <v>18</v>
      </c>
      <c r="AB185" s="36">
        <f t="shared" si="7"/>
        <v>18</v>
      </c>
      <c r="AC185" s="36">
        <f t="shared" si="8"/>
        <v>254</v>
      </c>
      <c r="AD185" s="37"/>
    </row>
    <row r="186" spans="26:30" ht="11.25">
      <c r="Z186" s="35" t="s">
        <v>210</v>
      </c>
      <c r="AA186" s="36">
        <v>21</v>
      </c>
      <c r="AB186" s="36">
        <f t="shared" si="7"/>
        <v>21</v>
      </c>
      <c r="AC186" s="36">
        <f t="shared" si="8"/>
        <v>346</v>
      </c>
      <c r="AD186" s="37"/>
    </row>
    <row r="187" spans="26:30" ht="11.25">
      <c r="Z187" s="35" t="s">
        <v>211</v>
      </c>
      <c r="AA187" s="36">
        <v>24</v>
      </c>
      <c r="AB187" s="36">
        <f t="shared" si="7"/>
        <v>24</v>
      </c>
      <c r="AC187" s="36">
        <f t="shared" si="8"/>
        <v>452</v>
      </c>
      <c r="AD187" s="37"/>
    </row>
    <row r="188" spans="26:30" ht="11.25">
      <c r="Z188" s="35" t="s">
        <v>212</v>
      </c>
      <c r="AA188" s="36">
        <v>28</v>
      </c>
      <c r="AB188" s="36">
        <f t="shared" si="7"/>
        <v>28</v>
      </c>
      <c r="AC188" s="36">
        <f t="shared" si="8"/>
        <v>615</v>
      </c>
      <c r="AD188" s="37"/>
    </row>
    <row r="189" spans="26:30" ht="11.25">
      <c r="Z189" s="35" t="s">
        <v>213</v>
      </c>
      <c r="AA189" s="36">
        <v>36</v>
      </c>
      <c r="AB189" s="36">
        <f t="shared" si="7"/>
        <v>36</v>
      </c>
      <c r="AC189" s="36">
        <f t="shared" si="8"/>
        <v>1017</v>
      </c>
      <c r="AD189" s="37"/>
    </row>
    <row r="190" spans="26:30" ht="11.25">
      <c r="Z190" s="35" t="s">
        <v>214</v>
      </c>
      <c r="AA190" s="36">
        <v>43</v>
      </c>
      <c r="AB190" s="36">
        <f t="shared" si="7"/>
        <v>43</v>
      </c>
      <c r="AC190" s="36">
        <f t="shared" si="8"/>
        <v>1451</v>
      </c>
      <c r="AD190" s="37"/>
    </row>
    <row r="191" spans="26:30" ht="11.25">
      <c r="Z191" s="35" t="s">
        <v>215</v>
      </c>
      <c r="AA191" s="36">
        <v>49</v>
      </c>
      <c r="AB191" s="36">
        <f t="shared" si="7"/>
        <v>49</v>
      </c>
      <c r="AC191" s="36">
        <f t="shared" si="8"/>
        <v>1885</v>
      </c>
      <c r="AD191" s="37"/>
    </row>
    <row r="192" spans="26:30" ht="11.25">
      <c r="Z192" s="35" t="s">
        <v>216</v>
      </c>
      <c r="AA192" s="36">
        <v>60</v>
      </c>
      <c r="AB192" s="36">
        <f t="shared" si="7"/>
        <v>60</v>
      </c>
      <c r="AC192" s="36">
        <f t="shared" si="8"/>
        <v>2826</v>
      </c>
      <c r="AD192" s="37"/>
    </row>
    <row r="193" spans="26:30" ht="11.25">
      <c r="Z193" s="35" t="s">
        <v>217</v>
      </c>
      <c r="AA193" s="36">
        <v>69</v>
      </c>
      <c r="AB193" s="36">
        <f t="shared" si="7"/>
        <v>69</v>
      </c>
      <c r="AC193" s="36">
        <f t="shared" si="8"/>
        <v>3737</v>
      </c>
      <c r="AD193" s="37"/>
    </row>
    <row r="194" spans="26:30" ht="11.25">
      <c r="Z194" s="35" t="s">
        <v>218</v>
      </c>
      <c r="AA194" s="36">
        <v>9.4</v>
      </c>
      <c r="AB194" s="36">
        <f t="shared" si="7"/>
        <v>9.4</v>
      </c>
      <c r="AC194" s="36">
        <f t="shared" si="8"/>
        <v>69</v>
      </c>
      <c r="AD194" s="37"/>
    </row>
    <row r="195" spans="26:30" ht="11.25">
      <c r="Z195" s="35" t="s">
        <v>219</v>
      </c>
      <c r="AA195" s="36">
        <v>9.9</v>
      </c>
      <c r="AB195" s="36">
        <f t="shared" si="7"/>
        <v>9.9</v>
      </c>
      <c r="AC195" s="36">
        <f t="shared" si="8"/>
        <v>77</v>
      </c>
      <c r="AD195" s="37"/>
    </row>
    <row r="196" spans="26:30" ht="11.25">
      <c r="Z196" s="35" t="s">
        <v>220</v>
      </c>
      <c r="AA196" s="36">
        <v>11</v>
      </c>
      <c r="AB196" s="36">
        <f t="shared" si="7"/>
        <v>11</v>
      </c>
      <c r="AC196" s="36">
        <f t="shared" si="8"/>
        <v>95</v>
      </c>
      <c r="AD196" s="37"/>
    </row>
    <row r="197" spans="26:30" ht="11.25">
      <c r="Z197" s="35" t="s">
        <v>221</v>
      </c>
      <c r="AA197" s="36">
        <v>11.5</v>
      </c>
      <c r="AB197" s="36">
        <f t="shared" si="7"/>
        <v>11.5</v>
      </c>
      <c r="AC197" s="36">
        <f t="shared" si="8"/>
        <v>104</v>
      </c>
      <c r="AD197" s="37"/>
    </row>
    <row r="198" spans="26:30" ht="11.25">
      <c r="Z198" s="35" t="s">
        <v>222</v>
      </c>
      <c r="AA198" s="36">
        <v>12.5</v>
      </c>
      <c r="AB198" s="36">
        <f t="shared" si="7"/>
        <v>12.5</v>
      </c>
      <c r="AC198" s="36">
        <f t="shared" si="8"/>
        <v>123</v>
      </c>
      <c r="AD198" s="37"/>
    </row>
    <row r="199" spans="26:30" ht="11.25">
      <c r="Z199" s="35" t="s">
        <v>223</v>
      </c>
      <c r="AA199" s="36">
        <v>12.5</v>
      </c>
      <c r="AB199" s="36">
        <f t="shared" si="7"/>
        <v>12.5</v>
      </c>
      <c r="AC199" s="36">
        <f aca="true" t="shared" si="9" ref="AC199:AC262">ROUND(AB199/2*AB199/2*3.14,0)</f>
        <v>123</v>
      </c>
      <c r="AD199" s="37"/>
    </row>
    <row r="200" spans="26:30" ht="11.25">
      <c r="Z200" s="35" t="s">
        <v>224</v>
      </c>
      <c r="AA200" s="36">
        <v>13.5</v>
      </c>
      <c r="AB200" s="36">
        <f aca="true" t="shared" si="10" ref="AB200:AB263">AA200</f>
        <v>13.5</v>
      </c>
      <c r="AC200" s="36">
        <f t="shared" si="9"/>
        <v>143</v>
      </c>
      <c r="AD200" s="37"/>
    </row>
    <row r="201" spans="26:30" ht="11.25">
      <c r="Z201" s="35" t="s">
        <v>225</v>
      </c>
      <c r="AA201" s="36">
        <v>15</v>
      </c>
      <c r="AB201" s="36">
        <f t="shared" si="10"/>
        <v>15</v>
      </c>
      <c r="AC201" s="36">
        <f t="shared" si="9"/>
        <v>177</v>
      </c>
      <c r="AD201" s="37"/>
    </row>
    <row r="202" spans="26:30" ht="11.25">
      <c r="Z202" s="35" t="s">
        <v>226</v>
      </c>
      <c r="AA202" s="36">
        <v>16</v>
      </c>
      <c r="AB202" s="36">
        <f t="shared" si="10"/>
        <v>16</v>
      </c>
      <c r="AC202" s="36">
        <f t="shared" si="9"/>
        <v>201</v>
      </c>
      <c r="AD202" s="37"/>
    </row>
    <row r="203" spans="26:30" ht="11.25">
      <c r="Z203" s="35" t="s">
        <v>227</v>
      </c>
      <c r="AA203" s="36">
        <v>17</v>
      </c>
      <c r="AB203" s="36">
        <f t="shared" si="10"/>
        <v>17</v>
      </c>
      <c r="AC203" s="36">
        <f t="shared" si="9"/>
        <v>227</v>
      </c>
      <c r="AD203" s="37"/>
    </row>
    <row r="204" spans="26:30" ht="11.25">
      <c r="Z204" s="35" t="s">
        <v>228</v>
      </c>
      <c r="AA204" s="36">
        <v>19</v>
      </c>
      <c r="AB204" s="36">
        <f t="shared" si="10"/>
        <v>19</v>
      </c>
      <c r="AC204" s="36">
        <f t="shared" si="9"/>
        <v>283</v>
      </c>
      <c r="AD204" s="37"/>
    </row>
    <row r="205" spans="26:30" ht="11.25">
      <c r="Z205" s="35" t="s">
        <v>229</v>
      </c>
      <c r="AA205" s="36">
        <v>23</v>
      </c>
      <c r="AB205" s="36">
        <f t="shared" si="10"/>
        <v>23</v>
      </c>
      <c r="AC205" s="36">
        <f t="shared" si="9"/>
        <v>415</v>
      </c>
      <c r="AD205" s="37"/>
    </row>
    <row r="206" spans="26:30" ht="11.25">
      <c r="Z206" s="35" t="s">
        <v>230</v>
      </c>
      <c r="AA206" s="36">
        <v>10.5</v>
      </c>
      <c r="AB206" s="36">
        <f t="shared" si="10"/>
        <v>10.5</v>
      </c>
      <c r="AC206" s="36">
        <f t="shared" si="9"/>
        <v>87</v>
      </c>
      <c r="AD206" s="37"/>
    </row>
    <row r="207" spans="26:30" ht="11.25">
      <c r="Z207" s="35" t="s">
        <v>231</v>
      </c>
      <c r="AA207" s="36">
        <v>11</v>
      </c>
      <c r="AB207" s="36">
        <f t="shared" si="10"/>
        <v>11</v>
      </c>
      <c r="AC207" s="36">
        <f t="shared" si="9"/>
        <v>95</v>
      </c>
      <c r="AD207" s="37"/>
    </row>
    <row r="208" spans="26:30" ht="11.25">
      <c r="Z208" s="35" t="s">
        <v>232</v>
      </c>
      <c r="AA208" s="36">
        <v>12</v>
      </c>
      <c r="AB208" s="36">
        <f t="shared" si="10"/>
        <v>12</v>
      </c>
      <c r="AC208" s="36">
        <f t="shared" si="9"/>
        <v>113</v>
      </c>
      <c r="AD208" s="37"/>
    </row>
    <row r="209" spans="26:30" ht="11.25">
      <c r="Z209" s="35" t="s">
        <v>233</v>
      </c>
      <c r="AA209" s="36">
        <v>13</v>
      </c>
      <c r="AB209" s="36">
        <f t="shared" si="10"/>
        <v>13</v>
      </c>
      <c r="AC209" s="36">
        <f t="shared" si="9"/>
        <v>133</v>
      </c>
      <c r="AD209" s="37"/>
    </row>
    <row r="210" spans="26:30" ht="11.25">
      <c r="Z210" s="35" t="s">
        <v>234</v>
      </c>
      <c r="AA210" s="36">
        <v>14</v>
      </c>
      <c r="AB210" s="36">
        <f t="shared" si="10"/>
        <v>14</v>
      </c>
      <c r="AC210" s="36">
        <f t="shared" si="9"/>
        <v>154</v>
      </c>
      <c r="AD210" s="37"/>
    </row>
    <row r="211" spans="26:30" ht="11.25">
      <c r="Z211" s="35" t="s">
        <v>235</v>
      </c>
      <c r="AA211" s="36">
        <v>14</v>
      </c>
      <c r="AB211" s="36">
        <f t="shared" si="10"/>
        <v>14</v>
      </c>
      <c r="AC211" s="36">
        <f t="shared" si="9"/>
        <v>154</v>
      </c>
      <c r="AD211" s="37"/>
    </row>
    <row r="212" spans="26:30" ht="11.25">
      <c r="Z212" s="35" t="s">
        <v>236</v>
      </c>
      <c r="AA212" s="36">
        <v>15</v>
      </c>
      <c r="AB212" s="36">
        <f t="shared" si="10"/>
        <v>15</v>
      </c>
      <c r="AC212" s="36">
        <f t="shared" si="9"/>
        <v>177</v>
      </c>
      <c r="AD212" s="37"/>
    </row>
    <row r="213" spans="26:30" ht="11.25">
      <c r="Z213" s="35" t="s">
        <v>237</v>
      </c>
      <c r="AA213" s="36">
        <v>17.5</v>
      </c>
      <c r="AB213" s="36">
        <f t="shared" si="10"/>
        <v>17.5</v>
      </c>
      <c r="AC213" s="36">
        <f t="shared" si="9"/>
        <v>240</v>
      </c>
      <c r="AD213" s="37"/>
    </row>
    <row r="214" spans="26:30" ht="11.25">
      <c r="Z214" s="35" t="s">
        <v>238</v>
      </c>
      <c r="AA214" s="36">
        <v>18</v>
      </c>
      <c r="AB214" s="36">
        <f t="shared" si="10"/>
        <v>18</v>
      </c>
      <c r="AC214" s="36">
        <f t="shared" si="9"/>
        <v>254</v>
      </c>
      <c r="AD214" s="37"/>
    </row>
    <row r="215" spans="26:30" ht="11.25">
      <c r="Z215" s="35" t="s">
        <v>239</v>
      </c>
      <c r="AA215" s="36">
        <v>19</v>
      </c>
      <c r="AB215" s="36">
        <f t="shared" si="10"/>
        <v>19</v>
      </c>
      <c r="AC215" s="36">
        <f t="shared" si="9"/>
        <v>283</v>
      </c>
      <c r="AD215" s="37"/>
    </row>
    <row r="216" spans="26:30" ht="11.25">
      <c r="Z216" s="35" t="s">
        <v>240</v>
      </c>
      <c r="AA216" s="36">
        <v>22</v>
      </c>
      <c r="AB216" s="36">
        <f t="shared" si="10"/>
        <v>22</v>
      </c>
      <c r="AC216" s="36">
        <f t="shared" si="9"/>
        <v>380</v>
      </c>
      <c r="AD216" s="37"/>
    </row>
    <row r="217" spans="26:30" ht="11.25">
      <c r="Z217" s="35" t="s">
        <v>241</v>
      </c>
      <c r="AA217" s="36">
        <v>26</v>
      </c>
      <c r="AB217" s="36">
        <f t="shared" si="10"/>
        <v>26</v>
      </c>
      <c r="AC217" s="36">
        <f t="shared" si="9"/>
        <v>531</v>
      </c>
      <c r="AD217" s="37"/>
    </row>
    <row r="218" spans="26:30" ht="11.25">
      <c r="Z218" s="35" t="s">
        <v>242</v>
      </c>
      <c r="AA218" s="36">
        <v>5.5</v>
      </c>
      <c r="AB218" s="36">
        <f t="shared" si="10"/>
        <v>5.5</v>
      </c>
      <c r="AC218" s="36">
        <f t="shared" si="9"/>
        <v>24</v>
      </c>
      <c r="AD218" s="37"/>
    </row>
    <row r="219" spans="26:30" ht="11.25">
      <c r="Z219" s="35" t="s">
        <v>243</v>
      </c>
      <c r="AA219" s="36">
        <v>5.5</v>
      </c>
      <c r="AB219" s="36">
        <f t="shared" si="10"/>
        <v>5.5</v>
      </c>
      <c r="AC219" s="36">
        <f t="shared" si="9"/>
        <v>24</v>
      </c>
      <c r="AD219" s="37"/>
    </row>
    <row r="220" spans="26:30" ht="11.25">
      <c r="Z220" s="35" t="s">
        <v>244</v>
      </c>
      <c r="AA220" s="36">
        <v>6</v>
      </c>
      <c r="AB220" s="36">
        <f t="shared" si="10"/>
        <v>6</v>
      </c>
      <c r="AC220" s="36">
        <f t="shared" si="9"/>
        <v>28</v>
      </c>
      <c r="AD220" s="37"/>
    </row>
    <row r="221" spans="26:30" ht="11.25">
      <c r="Z221" s="35" t="s">
        <v>245</v>
      </c>
      <c r="AA221" s="36">
        <v>6</v>
      </c>
      <c r="AB221" s="36">
        <f t="shared" si="10"/>
        <v>6</v>
      </c>
      <c r="AC221" s="36">
        <f t="shared" si="9"/>
        <v>28</v>
      </c>
      <c r="AD221" s="37"/>
    </row>
    <row r="222" spans="26:30" ht="11.25">
      <c r="Z222" s="35" t="s">
        <v>246</v>
      </c>
      <c r="AA222" s="36">
        <v>6</v>
      </c>
      <c r="AB222" s="36">
        <f t="shared" si="10"/>
        <v>6</v>
      </c>
      <c r="AC222" s="36">
        <f t="shared" si="9"/>
        <v>28</v>
      </c>
      <c r="AD222" s="37"/>
    </row>
    <row r="223" spans="26:30" ht="11.25">
      <c r="Z223" s="35" t="s">
        <v>247</v>
      </c>
      <c r="AA223" s="36">
        <v>7</v>
      </c>
      <c r="AB223" s="36">
        <f t="shared" si="10"/>
        <v>7</v>
      </c>
      <c r="AC223" s="36">
        <f t="shared" si="9"/>
        <v>38</v>
      </c>
      <c r="AD223" s="37"/>
    </row>
    <row r="224" spans="26:30" ht="11.25">
      <c r="Z224" s="35" t="s">
        <v>248</v>
      </c>
      <c r="AA224" s="36">
        <v>8</v>
      </c>
      <c r="AB224" s="36">
        <f t="shared" si="10"/>
        <v>8</v>
      </c>
      <c r="AC224" s="36">
        <f t="shared" si="9"/>
        <v>50</v>
      </c>
      <c r="AD224" s="37"/>
    </row>
    <row r="225" spans="26:30" ht="11.25">
      <c r="Z225" s="35" t="s">
        <v>249</v>
      </c>
      <c r="AA225" s="36">
        <v>8</v>
      </c>
      <c r="AB225" s="36">
        <f t="shared" si="10"/>
        <v>8</v>
      </c>
      <c r="AC225" s="36">
        <f t="shared" si="9"/>
        <v>50</v>
      </c>
      <c r="AD225" s="37"/>
    </row>
    <row r="226" spans="26:30" ht="11.25">
      <c r="Z226" s="35" t="s">
        <v>250</v>
      </c>
      <c r="AA226" s="36">
        <v>9.5</v>
      </c>
      <c r="AB226" s="36">
        <f t="shared" si="10"/>
        <v>9.5</v>
      </c>
      <c r="AC226" s="36">
        <f t="shared" si="9"/>
        <v>71</v>
      </c>
      <c r="AD226" s="37"/>
    </row>
    <row r="227" spans="26:30" ht="11.25">
      <c r="Z227" s="35" t="s">
        <v>251</v>
      </c>
      <c r="AA227" s="36">
        <v>10</v>
      </c>
      <c r="AB227" s="36">
        <f t="shared" si="10"/>
        <v>10</v>
      </c>
      <c r="AC227" s="36">
        <f t="shared" si="9"/>
        <v>79</v>
      </c>
      <c r="AD227" s="37"/>
    </row>
    <row r="228" spans="26:30" ht="11.25">
      <c r="Z228" s="35" t="s">
        <v>252</v>
      </c>
      <c r="AA228" s="36">
        <v>11.5</v>
      </c>
      <c r="AB228" s="36">
        <f t="shared" si="10"/>
        <v>11.5</v>
      </c>
      <c r="AC228" s="36">
        <f t="shared" si="9"/>
        <v>104</v>
      </c>
      <c r="AD228" s="37"/>
    </row>
    <row r="229" spans="26:30" ht="11.25">
      <c r="Z229" s="35" t="s">
        <v>253</v>
      </c>
      <c r="AA229" s="36">
        <v>13</v>
      </c>
      <c r="AB229" s="36">
        <f t="shared" si="10"/>
        <v>13</v>
      </c>
      <c r="AC229" s="36">
        <f t="shared" si="9"/>
        <v>133</v>
      </c>
      <c r="AD229" s="37"/>
    </row>
    <row r="230" spans="26:30" ht="11.25">
      <c r="Z230" s="35" t="s">
        <v>254</v>
      </c>
      <c r="AA230" s="36">
        <v>15</v>
      </c>
      <c r="AB230" s="36">
        <f t="shared" si="10"/>
        <v>15</v>
      </c>
      <c r="AC230" s="36">
        <f t="shared" si="9"/>
        <v>177</v>
      </c>
      <c r="AD230" s="37"/>
    </row>
    <row r="231" spans="26:30" ht="11.25">
      <c r="Z231" s="35" t="s">
        <v>255</v>
      </c>
      <c r="AA231" s="36">
        <v>18</v>
      </c>
      <c r="AB231" s="36">
        <f t="shared" si="10"/>
        <v>18</v>
      </c>
      <c r="AC231" s="36">
        <f t="shared" si="9"/>
        <v>254</v>
      </c>
      <c r="AD231" s="37"/>
    </row>
    <row r="232" spans="26:30" ht="11.25">
      <c r="Z232" s="35" t="s">
        <v>256</v>
      </c>
      <c r="AA232" s="36">
        <v>23</v>
      </c>
      <c r="AB232" s="36">
        <f t="shared" si="10"/>
        <v>23</v>
      </c>
      <c r="AC232" s="36">
        <f t="shared" si="9"/>
        <v>415</v>
      </c>
      <c r="AD232" s="37"/>
    </row>
    <row r="233" spans="26:30" ht="11.25">
      <c r="Z233" s="35" t="s">
        <v>257</v>
      </c>
      <c r="AA233" s="36">
        <v>10</v>
      </c>
      <c r="AB233" s="36">
        <f t="shared" si="10"/>
        <v>10</v>
      </c>
      <c r="AC233" s="36">
        <f t="shared" si="9"/>
        <v>79</v>
      </c>
      <c r="AD233" s="37"/>
    </row>
    <row r="234" spans="26:30" ht="11.25">
      <c r="Z234" s="35" t="s">
        <v>258</v>
      </c>
      <c r="AA234" s="36">
        <v>11.5</v>
      </c>
      <c r="AB234" s="36">
        <f t="shared" si="10"/>
        <v>11.5</v>
      </c>
      <c r="AC234" s="36">
        <f t="shared" si="9"/>
        <v>104</v>
      </c>
      <c r="AD234" s="37"/>
    </row>
    <row r="235" spans="26:30" ht="11.25">
      <c r="Z235" s="35" t="s">
        <v>259</v>
      </c>
      <c r="AA235" s="36">
        <v>12.5</v>
      </c>
      <c r="AB235" s="36">
        <f t="shared" si="10"/>
        <v>12.5</v>
      </c>
      <c r="AC235" s="36">
        <f t="shared" si="9"/>
        <v>123</v>
      </c>
      <c r="AD235" s="37"/>
    </row>
    <row r="236" spans="26:30" ht="11.25">
      <c r="Z236" s="35" t="s">
        <v>260</v>
      </c>
      <c r="AA236" s="36">
        <v>14</v>
      </c>
      <c r="AB236" s="36">
        <f t="shared" si="10"/>
        <v>14</v>
      </c>
      <c r="AC236" s="36">
        <f t="shared" si="9"/>
        <v>154</v>
      </c>
      <c r="AD236" s="37"/>
    </row>
    <row r="237" spans="26:30" ht="11.25">
      <c r="Z237" s="35" t="s">
        <v>261</v>
      </c>
      <c r="AA237" s="36">
        <v>16</v>
      </c>
      <c r="AB237" s="36">
        <f t="shared" si="10"/>
        <v>16</v>
      </c>
      <c r="AC237" s="36">
        <f t="shared" si="9"/>
        <v>201</v>
      </c>
      <c r="AD237" s="37"/>
    </row>
    <row r="238" spans="26:30" ht="11.25">
      <c r="Z238" s="35" t="s">
        <v>262</v>
      </c>
      <c r="AA238" s="36">
        <v>19.5</v>
      </c>
      <c r="AB238" s="36">
        <f t="shared" si="10"/>
        <v>19.5</v>
      </c>
      <c r="AC238" s="36">
        <f t="shared" si="9"/>
        <v>298</v>
      </c>
      <c r="AD238" s="37"/>
    </row>
    <row r="239" spans="26:30" ht="11.25">
      <c r="Z239" s="35" t="s">
        <v>263</v>
      </c>
      <c r="AA239" s="36">
        <v>22</v>
      </c>
      <c r="AB239" s="36">
        <f t="shared" si="10"/>
        <v>22</v>
      </c>
      <c r="AC239" s="36">
        <f t="shared" si="9"/>
        <v>380</v>
      </c>
      <c r="AD239" s="37"/>
    </row>
    <row r="240" spans="26:30" ht="11.25">
      <c r="Z240" s="35" t="s">
        <v>264</v>
      </c>
      <c r="AA240" s="36">
        <v>30</v>
      </c>
      <c r="AB240" s="36">
        <f t="shared" si="10"/>
        <v>30</v>
      </c>
      <c r="AC240" s="36">
        <f t="shared" si="9"/>
        <v>707</v>
      </c>
      <c r="AD240" s="37"/>
    </row>
    <row r="241" spans="26:30" ht="11.25">
      <c r="Z241" s="35" t="s">
        <v>265</v>
      </c>
      <c r="AA241" s="36">
        <v>4.1</v>
      </c>
      <c r="AB241" s="36">
        <f t="shared" si="10"/>
        <v>4.1</v>
      </c>
      <c r="AC241" s="36">
        <f t="shared" si="9"/>
        <v>13</v>
      </c>
      <c r="AD241" s="37"/>
    </row>
    <row r="242" spans="26:30" ht="11.25">
      <c r="Z242" s="35" t="s">
        <v>266</v>
      </c>
      <c r="AA242" s="36">
        <v>6</v>
      </c>
      <c r="AB242" s="36">
        <f t="shared" si="10"/>
        <v>6</v>
      </c>
      <c r="AC242" s="36">
        <f t="shared" si="9"/>
        <v>28</v>
      </c>
      <c r="AD242" s="37"/>
    </row>
    <row r="243" spans="26:30" ht="11.25">
      <c r="Z243" s="35" t="s">
        <v>267</v>
      </c>
      <c r="AA243" s="36">
        <v>6.3</v>
      </c>
      <c r="AB243" s="36">
        <f t="shared" si="10"/>
        <v>6.3</v>
      </c>
      <c r="AC243" s="36">
        <f t="shared" si="9"/>
        <v>31</v>
      </c>
      <c r="AD243" s="37"/>
    </row>
    <row r="244" spans="26:30" ht="11.25">
      <c r="Z244" s="35" t="s">
        <v>268</v>
      </c>
      <c r="AA244" s="36">
        <v>6.7</v>
      </c>
      <c r="AB244" s="36">
        <f t="shared" si="10"/>
        <v>6.7</v>
      </c>
      <c r="AC244" s="36">
        <f t="shared" si="9"/>
        <v>35</v>
      </c>
      <c r="AD244" s="37"/>
    </row>
    <row r="245" spans="26:30" ht="11.25">
      <c r="Z245" s="35" t="s">
        <v>269</v>
      </c>
      <c r="AA245" s="36">
        <v>7.2</v>
      </c>
      <c r="AB245" s="36">
        <f t="shared" si="10"/>
        <v>7.2</v>
      </c>
      <c r="AC245" s="36">
        <f t="shared" si="9"/>
        <v>41</v>
      </c>
      <c r="AD245" s="37"/>
    </row>
    <row r="246" spans="26:30" ht="11.25">
      <c r="Z246" s="35" t="s">
        <v>270</v>
      </c>
      <c r="AA246" s="36">
        <v>8.2</v>
      </c>
      <c r="AB246" s="36">
        <f t="shared" si="10"/>
        <v>8.2</v>
      </c>
      <c r="AC246" s="36">
        <f t="shared" si="9"/>
        <v>53</v>
      </c>
      <c r="AD246" s="37"/>
    </row>
    <row r="247" spans="26:30" ht="11.25">
      <c r="Z247" s="35" t="s">
        <v>271</v>
      </c>
      <c r="AA247" s="36">
        <v>9.4</v>
      </c>
      <c r="AB247" s="36">
        <f t="shared" si="10"/>
        <v>9.4</v>
      </c>
      <c r="AC247" s="36">
        <f t="shared" si="9"/>
        <v>69</v>
      </c>
      <c r="AD247" s="37"/>
    </row>
    <row r="248" spans="26:30" ht="11.25">
      <c r="Z248" s="35" t="s">
        <v>272</v>
      </c>
      <c r="AA248" s="36">
        <v>10.5</v>
      </c>
      <c r="AB248" s="36">
        <f t="shared" si="10"/>
        <v>10.5</v>
      </c>
      <c r="AC248" s="36">
        <f t="shared" si="9"/>
        <v>87</v>
      </c>
      <c r="AD248" s="37"/>
    </row>
    <row r="249" spans="26:30" ht="11.25">
      <c r="Z249" s="35" t="s">
        <v>273</v>
      </c>
      <c r="AA249" s="36">
        <v>13</v>
      </c>
      <c r="AB249" s="36">
        <f t="shared" si="10"/>
        <v>13</v>
      </c>
      <c r="AC249" s="36">
        <f t="shared" si="9"/>
        <v>133</v>
      </c>
      <c r="AD249" s="37"/>
    </row>
    <row r="250" spans="26:30" ht="11.25">
      <c r="Z250" s="35" t="s">
        <v>274</v>
      </c>
      <c r="AA250" s="36">
        <v>4.3</v>
      </c>
      <c r="AB250" s="36">
        <f t="shared" si="10"/>
        <v>4.3</v>
      </c>
      <c r="AC250" s="36">
        <f t="shared" si="9"/>
        <v>15</v>
      </c>
      <c r="AD250" s="37"/>
    </row>
    <row r="251" spans="26:30" ht="11.25">
      <c r="Z251" s="35" t="s">
        <v>275</v>
      </c>
      <c r="AA251" s="36">
        <v>6.4</v>
      </c>
      <c r="AB251" s="36">
        <f t="shared" si="10"/>
        <v>6.4</v>
      </c>
      <c r="AC251" s="36">
        <f t="shared" si="9"/>
        <v>32</v>
      </c>
      <c r="AD251" s="37"/>
    </row>
    <row r="252" spans="26:30" ht="11.25">
      <c r="Z252" s="35" t="s">
        <v>276</v>
      </c>
      <c r="AA252" s="36">
        <v>6.7</v>
      </c>
      <c r="AB252" s="36">
        <f t="shared" si="10"/>
        <v>6.7</v>
      </c>
      <c r="AC252" s="36">
        <f t="shared" si="9"/>
        <v>35</v>
      </c>
      <c r="AD252" s="37"/>
    </row>
    <row r="253" spans="26:30" ht="11.25">
      <c r="Z253" s="35" t="s">
        <v>277</v>
      </c>
      <c r="AA253" s="36">
        <v>7.2</v>
      </c>
      <c r="AB253" s="36">
        <f t="shared" si="10"/>
        <v>7.2</v>
      </c>
      <c r="AC253" s="36">
        <f t="shared" si="9"/>
        <v>41</v>
      </c>
      <c r="AD253" s="37"/>
    </row>
    <row r="254" spans="26:30" ht="11.25">
      <c r="Z254" s="35" t="s">
        <v>278</v>
      </c>
      <c r="AA254" s="36">
        <v>7.7</v>
      </c>
      <c r="AB254" s="36">
        <f t="shared" si="10"/>
        <v>7.7</v>
      </c>
      <c r="AC254" s="36">
        <f t="shared" si="9"/>
        <v>47</v>
      </c>
      <c r="AD254" s="37"/>
    </row>
    <row r="255" spans="26:30" ht="11.25">
      <c r="Z255" s="35" t="s">
        <v>279</v>
      </c>
      <c r="AA255" s="36">
        <v>8.9</v>
      </c>
      <c r="AB255" s="36">
        <f t="shared" si="10"/>
        <v>8.9</v>
      </c>
      <c r="AC255" s="36">
        <f t="shared" si="9"/>
        <v>62</v>
      </c>
      <c r="AD255" s="37"/>
    </row>
    <row r="256" spans="26:30" ht="11.25">
      <c r="Z256" s="35" t="s">
        <v>280</v>
      </c>
      <c r="AA256" s="36">
        <v>10.5</v>
      </c>
      <c r="AB256" s="36">
        <f t="shared" si="10"/>
        <v>10.5</v>
      </c>
      <c r="AC256" s="36">
        <f t="shared" si="9"/>
        <v>87</v>
      </c>
      <c r="AD256" s="37"/>
    </row>
    <row r="257" spans="26:30" ht="11.25">
      <c r="Z257" s="35" t="s">
        <v>281</v>
      </c>
      <c r="AA257" s="36">
        <v>11.5</v>
      </c>
      <c r="AB257" s="36">
        <f t="shared" si="10"/>
        <v>11.5</v>
      </c>
      <c r="AC257" s="36">
        <f t="shared" si="9"/>
        <v>104</v>
      </c>
      <c r="AD257" s="37"/>
    </row>
    <row r="258" spans="26:30" ht="11.25">
      <c r="Z258" s="35" t="s">
        <v>282</v>
      </c>
      <c r="AA258" s="36">
        <v>14.5</v>
      </c>
      <c r="AB258" s="36">
        <f t="shared" si="10"/>
        <v>14.5</v>
      </c>
      <c r="AC258" s="36">
        <f t="shared" si="9"/>
        <v>165</v>
      </c>
      <c r="AD258" s="37"/>
    </row>
    <row r="259" spans="26:30" ht="11.25">
      <c r="Z259" s="35" t="s">
        <v>283</v>
      </c>
      <c r="AA259" s="36">
        <v>4</v>
      </c>
      <c r="AB259" s="36">
        <f t="shared" si="10"/>
        <v>4</v>
      </c>
      <c r="AC259" s="36">
        <f t="shared" si="9"/>
        <v>13</v>
      </c>
      <c r="AD259" s="37"/>
    </row>
    <row r="260" spans="26:30" ht="11.25">
      <c r="Z260" s="35" t="s">
        <v>284</v>
      </c>
      <c r="AA260" s="36">
        <v>4.7</v>
      </c>
      <c r="AB260" s="36">
        <f t="shared" si="10"/>
        <v>4.7</v>
      </c>
      <c r="AC260" s="36">
        <f t="shared" si="9"/>
        <v>17</v>
      </c>
      <c r="AD260" s="37"/>
    </row>
    <row r="261" spans="26:30" ht="11.25">
      <c r="Z261" s="35" t="s">
        <v>285</v>
      </c>
      <c r="AA261" s="36">
        <v>5.7</v>
      </c>
      <c r="AB261" s="36">
        <f t="shared" si="10"/>
        <v>5.7</v>
      </c>
      <c r="AC261" s="36">
        <f t="shared" si="9"/>
        <v>26</v>
      </c>
      <c r="AD261" s="37"/>
    </row>
    <row r="262" spans="26:30" ht="11.25">
      <c r="Z262" s="35" t="s">
        <v>286</v>
      </c>
      <c r="AA262" s="36">
        <v>8</v>
      </c>
      <c r="AB262" s="36">
        <f t="shared" si="10"/>
        <v>8</v>
      </c>
      <c r="AC262" s="36">
        <f t="shared" si="9"/>
        <v>50</v>
      </c>
      <c r="AD262" s="37"/>
    </row>
    <row r="263" spans="26:30" ht="11.25">
      <c r="Z263" s="35" t="s">
        <v>287</v>
      </c>
      <c r="AA263" s="36">
        <v>10</v>
      </c>
      <c r="AB263" s="36">
        <f t="shared" si="10"/>
        <v>10</v>
      </c>
      <c r="AC263" s="36">
        <f aca="true" t="shared" si="11" ref="AC263:AC281">ROUND(AB263/2*AB263/2*3.14,0)</f>
        <v>79</v>
      </c>
      <c r="AD263" s="37"/>
    </row>
    <row r="264" spans="26:30" ht="11.25">
      <c r="Z264" s="35" t="s">
        <v>288</v>
      </c>
      <c r="AA264" s="36">
        <v>11</v>
      </c>
      <c r="AB264" s="36">
        <f aca="true" t="shared" si="12" ref="AB264:AB279">AA264</f>
        <v>11</v>
      </c>
      <c r="AC264" s="36">
        <f t="shared" si="11"/>
        <v>95</v>
      </c>
      <c r="AD264" s="37"/>
    </row>
    <row r="265" spans="26:30" ht="11.25">
      <c r="Z265" s="35" t="s">
        <v>289</v>
      </c>
      <c r="AA265" s="36">
        <v>13.5</v>
      </c>
      <c r="AB265" s="36">
        <f t="shared" si="12"/>
        <v>13.5</v>
      </c>
      <c r="AC265" s="36">
        <f t="shared" si="11"/>
        <v>143</v>
      </c>
      <c r="AD265" s="37"/>
    </row>
    <row r="266" spans="26:30" ht="11.25">
      <c r="Z266" s="35" t="s">
        <v>290</v>
      </c>
      <c r="AA266" s="36">
        <v>17</v>
      </c>
      <c r="AB266" s="36">
        <f t="shared" si="12"/>
        <v>17</v>
      </c>
      <c r="AC266" s="36">
        <f t="shared" si="11"/>
        <v>227</v>
      </c>
      <c r="AD266" s="37"/>
    </row>
    <row r="267" spans="26:30" ht="11.25">
      <c r="Z267" s="35" t="s">
        <v>291</v>
      </c>
      <c r="AA267" s="36">
        <v>23</v>
      </c>
      <c r="AB267" s="36">
        <f t="shared" si="12"/>
        <v>23</v>
      </c>
      <c r="AC267" s="36">
        <f t="shared" si="11"/>
        <v>415</v>
      </c>
      <c r="AD267" s="37"/>
    </row>
    <row r="268" spans="26:30" ht="11.25">
      <c r="Z268" s="35" t="s">
        <v>292</v>
      </c>
      <c r="AA268" s="36">
        <v>9</v>
      </c>
      <c r="AB268" s="36">
        <f t="shared" si="12"/>
        <v>9</v>
      </c>
      <c r="AC268" s="36">
        <f t="shared" si="11"/>
        <v>64</v>
      </c>
      <c r="AD268" s="37"/>
    </row>
    <row r="269" spans="26:30" ht="11.25">
      <c r="Z269" s="35" t="s">
        <v>293</v>
      </c>
      <c r="AA269" s="36">
        <v>11.5</v>
      </c>
      <c r="AB269" s="36">
        <f t="shared" si="12"/>
        <v>11.5</v>
      </c>
      <c r="AC269" s="36">
        <f t="shared" si="11"/>
        <v>104</v>
      </c>
      <c r="AD269" s="37"/>
    </row>
    <row r="270" spans="26:30" ht="11.25">
      <c r="Z270" s="35" t="s">
        <v>294</v>
      </c>
      <c r="AA270" s="36">
        <v>13</v>
      </c>
      <c r="AB270" s="36">
        <f t="shared" si="12"/>
        <v>13</v>
      </c>
      <c r="AC270" s="36">
        <f t="shared" si="11"/>
        <v>133</v>
      </c>
      <c r="AD270" s="37"/>
    </row>
    <row r="271" spans="26:30" ht="11.25">
      <c r="Z271" s="35" t="s">
        <v>295</v>
      </c>
      <c r="AA271" s="36">
        <v>15.5</v>
      </c>
      <c r="AB271" s="36">
        <f t="shared" si="12"/>
        <v>15.5</v>
      </c>
      <c r="AC271" s="36">
        <f t="shared" si="11"/>
        <v>189</v>
      </c>
      <c r="AD271" s="37"/>
    </row>
    <row r="272" spans="26:30" ht="11.25">
      <c r="Z272" s="35" t="s">
        <v>296</v>
      </c>
      <c r="AA272" s="36">
        <v>20.5</v>
      </c>
      <c r="AB272" s="36">
        <f t="shared" si="12"/>
        <v>20.5</v>
      </c>
      <c r="AC272" s="36">
        <f t="shared" si="11"/>
        <v>330</v>
      </c>
      <c r="AD272" s="37"/>
    </row>
    <row r="273" spans="26:30" ht="11.25">
      <c r="Z273" s="35" t="s">
        <v>297</v>
      </c>
      <c r="AA273" s="36">
        <v>28</v>
      </c>
      <c r="AB273" s="36">
        <f t="shared" si="12"/>
        <v>28</v>
      </c>
      <c r="AC273" s="36">
        <f t="shared" si="11"/>
        <v>615</v>
      </c>
      <c r="AD273" s="37"/>
    </row>
    <row r="274" spans="26:30" ht="11.25">
      <c r="Z274" s="35" t="s">
        <v>298</v>
      </c>
      <c r="AA274" s="36">
        <v>10.5</v>
      </c>
      <c r="AB274" s="36">
        <f t="shared" si="12"/>
        <v>10.5</v>
      </c>
      <c r="AC274" s="36">
        <f t="shared" si="11"/>
        <v>87</v>
      </c>
      <c r="AD274" s="37"/>
    </row>
    <row r="275" spans="26:30" ht="11.25">
      <c r="Z275" s="35" t="s">
        <v>299</v>
      </c>
      <c r="AA275" s="36">
        <v>14</v>
      </c>
      <c r="AB275" s="36">
        <f t="shared" si="12"/>
        <v>14</v>
      </c>
      <c r="AC275" s="36">
        <f t="shared" si="11"/>
        <v>154</v>
      </c>
      <c r="AD275" s="37"/>
    </row>
    <row r="276" spans="26:30" ht="11.25">
      <c r="Z276" s="35" t="s">
        <v>300</v>
      </c>
      <c r="AA276" s="36">
        <v>15</v>
      </c>
      <c r="AB276" s="36">
        <f t="shared" si="12"/>
        <v>15</v>
      </c>
      <c r="AC276" s="36">
        <f t="shared" si="11"/>
        <v>177</v>
      </c>
      <c r="AD276" s="37"/>
    </row>
    <row r="277" spans="26:30" ht="11.25">
      <c r="Z277" s="35" t="s">
        <v>301</v>
      </c>
      <c r="AA277" s="36">
        <v>19.5</v>
      </c>
      <c r="AB277" s="36">
        <f t="shared" si="12"/>
        <v>19.5</v>
      </c>
      <c r="AC277" s="36">
        <f t="shared" si="11"/>
        <v>298</v>
      </c>
      <c r="AD277" s="37"/>
    </row>
    <row r="278" spans="26:30" ht="11.25">
      <c r="Z278" s="35" t="s">
        <v>302</v>
      </c>
      <c r="AA278" s="36">
        <v>26</v>
      </c>
      <c r="AB278" s="36">
        <f t="shared" si="12"/>
        <v>26</v>
      </c>
      <c r="AC278" s="36">
        <f t="shared" si="11"/>
        <v>531</v>
      </c>
      <c r="AD278" s="37"/>
    </row>
    <row r="279" spans="26:30" ht="11.25">
      <c r="Z279" s="35" t="s">
        <v>303</v>
      </c>
      <c r="AA279" s="36">
        <v>36</v>
      </c>
      <c r="AB279" s="36">
        <f t="shared" si="12"/>
        <v>36</v>
      </c>
      <c r="AC279" s="36">
        <f t="shared" si="11"/>
        <v>1017</v>
      </c>
      <c r="AD279" s="37"/>
    </row>
    <row r="280" spans="26:30" ht="11.25">
      <c r="Z280" s="35" t="s">
        <v>304</v>
      </c>
      <c r="AA280" s="36">
        <v>5.5</v>
      </c>
      <c r="AB280" s="36">
        <f>AA280</f>
        <v>5.5</v>
      </c>
      <c r="AC280" s="36">
        <f t="shared" si="11"/>
        <v>24</v>
      </c>
      <c r="AD280" s="37"/>
    </row>
    <row r="281" spans="26:30" ht="11.25">
      <c r="Z281" s="35" t="s">
        <v>305</v>
      </c>
      <c r="AA281" s="36">
        <v>7.7</v>
      </c>
      <c r="AB281" s="36">
        <f>AA281</f>
        <v>7.7</v>
      </c>
      <c r="AC281" s="36">
        <f t="shared" si="11"/>
        <v>47</v>
      </c>
      <c r="AD281" s="37"/>
    </row>
    <row r="282" spans="26:30" ht="11.25">
      <c r="Z282" s="35" t="s">
        <v>306</v>
      </c>
      <c r="AA282" s="36">
        <v>10.2</v>
      </c>
      <c r="AB282" s="36">
        <f>AA282</f>
        <v>10.2</v>
      </c>
      <c r="AC282" s="36">
        <f>ROUND(AB282/2*AB282/2*3.14,0)</f>
        <v>82</v>
      </c>
      <c r="AD282" s="37"/>
    </row>
  </sheetData>
  <sheetProtection sheet="1"/>
  <mergeCells count="457">
    <mergeCell ref="G47:H48"/>
    <mergeCell ref="G49:H50"/>
    <mergeCell ref="G51:H52"/>
    <mergeCell ref="G53:H54"/>
    <mergeCell ref="G55:H56"/>
    <mergeCell ref="F55:F56"/>
    <mergeCell ref="F49:F50"/>
    <mergeCell ref="B55:C56"/>
    <mergeCell ref="D55:D56"/>
    <mergeCell ref="O54:O55"/>
    <mergeCell ref="P54:P55"/>
    <mergeCell ref="O56:O57"/>
    <mergeCell ref="P56:P57"/>
    <mergeCell ref="F53:F54"/>
    <mergeCell ref="E55:E56"/>
    <mergeCell ref="W6:W7"/>
    <mergeCell ref="W8:W9"/>
    <mergeCell ref="W10:W11"/>
    <mergeCell ref="W12:W13"/>
    <mergeCell ref="W14:W15"/>
    <mergeCell ref="I55:K56"/>
    <mergeCell ref="L55:L56"/>
    <mergeCell ref="P50:P51"/>
    <mergeCell ref="O52:O53"/>
    <mergeCell ref="P52:P53"/>
    <mergeCell ref="B47:D48"/>
    <mergeCell ref="P48:P49"/>
    <mergeCell ref="B49:C50"/>
    <mergeCell ref="D49:D50"/>
    <mergeCell ref="I53:K54"/>
    <mergeCell ref="L53:L54"/>
    <mergeCell ref="B51:C52"/>
    <mergeCell ref="D51:D52"/>
    <mergeCell ref="B53:C54"/>
    <mergeCell ref="D53:D54"/>
    <mergeCell ref="I44:K45"/>
    <mergeCell ref="M44:M45"/>
    <mergeCell ref="N44:N45"/>
    <mergeCell ref="O44:O45"/>
    <mergeCell ref="P44:P45"/>
    <mergeCell ref="L51:L52"/>
    <mergeCell ref="P46:P47"/>
    <mergeCell ref="I51:K52"/>
    <mergeCell ref="O42:O43"/>
    <mergeCell ref="P42:P43"/>
    <mergeCell ref="A44:A45"/>
    <mergeCell ref="B44:B45"/>
    <mergeCell ref="C44:C45"/>
    <mergeCell ref="D44:D45"/>
    <mergeCell ref="E44:E45"/>
    <mergeCell ref="F44:F45"/>
    <mergeCell ref="G44:G45"/>
    <mergeCell ref="H44:H45"/>
    <mergeCell ref="G42:G43"/>
    <mergeCell ref="H42:H43"/>
    <mergeCell ref="I42:K43"/>
    <mergeCell ref="M42:M43"/>
    <mergeCell ref="N42:N43"/>
    <mergeCell ref="L42:L43"/>
    <mergeCell ref="M40:M41"/>
    <mergeCell ref="N40:N41"/>
    <mergeCell ref="O40:O41"/>
    <mergeCell ref="P40:P41"/>
    <mergeCell ref="A42:A43"/>
    <mergeCell ref="B42:B43"/>
    <mergeCell ref="C42:C43"/>
    <mergeCell ref="D42:D43"/>
    <mergeCell ref="E42:E43"/>
    <mergeCell ref="F42:F43"/>
    <mergeCell ref="P38:P39"/>
    <mergeCell ref="A40:A41"/>
    <mergeCell ref="B40:B41"/>
    <mergeCell ref="C40:C41"/>
    <mergeCell ref="D40:D41"/>
    <mergeCell ref="E40:E41"/>
    <mergeCell ref="F40:F41"/>
    <mergeCell ref="G40:G41"/>
    <mergeCell ref="H40:H41"/>
    <mergeCell ref="I40:K41"/>
    <mergeCell ref="G38:G39"/>
    <mergeCell ref="H38:H39"/>
    <mergeCell ref="I38:K39"/>
    <mergeCell ref="M38:M39"/>
    <mergeCell ref="N38:N39"/>
    <mergeCell ref="O38:O39"/>
    <mergeCell ref="M36:M37"/>
    <mergeCell ref="N36:N37"/>
    <mergeCell ref="O36:O37"/>
    <mergeCell ref="P36:P37"/>
    <mergeCell ref="A38:A39"/>
    <mergeCell ref="B38:B39"/>
    <mergeCell ref="C38:C39"/>
    <mergeCell ref="D38:D39"/>
    <mergeCell ref="E38:E39"/>
    <mergeCell ref="F38:F39"/>
    <mergeCell ref="P34:P35"/>
    <mergeCell ref="A36:A37"/>
    <mergeCell ref="B36:B37"/>
    <mergeCell ref="C36:C37"/>
    <mergeCell ref="D36:D37"/>
    <mergeCell ref="E36:E37"/>
    <mergeCell ref="F36:F37"/>
    <mergeCell ref="G36:G37"/>
    <mergeCell ref="H36:H37"/>
    <mergeCell ref="I36:K37"/>
    <mergeCell ref="G34:G35"/>
    <mergeCell ref="H34:H35"/>
    <mergeCell ref="I34:K35"/>
    <mergeCell ref="M34:M35"/>
    <mergeCell ref="N34:N35"/>
    <mergeCell ref="O34:O35"/>
    <mergeCell ref="M32:M33"/>
    <mergeCell ref="N32:N33"/>
    <mergeCell ref="O32:O33"/>
    <mergeCell ref="P32:P33"/>
    <mergeCell ref="A34:A35"/>
    <mergeCell ref="B34:B35"/>
    <mergeCell ref="C34:C35"/>
    <mergeCell ref="D34:D35"/>
    <mergeCell ref="E34:E35"/>
    <mergeCell ref="F34:F35"/>
    <mergeCell ref="P30:P31"/>
    <mergeCell ref="A32:A33"/>
    <mergeCell ref="B32:B33"/>
    <mergeCell ref="C32:C33"/>
    <mergeCell ref="D32:D33"/>
    <mergeCell ref="E32:E33"/>
    <mergeCell ref="F32:F33"/>
    <mergeCell ref="G32:G33"/>
    <mergeCell ref="H32:H33"/>
    <mergeCell ref="I32:K33"/>
    <mergeCell ref="G30:G31"/>
    <mergeCell ref="H30:H31"/>
    <mergeCell ref="I30:K31"/>
    <mergeCell ref="M30:M31"/>
    <mergeCell ref="N30:N31"/>
    <mergeCell ref="O30:O31"/>
    <mergeCell ref="A30:A31"/>
    <mergeCell ref="B30:B31"/>
    <mergeCell ref="C30:C31"/>
    <mergeCell ref="D30:D31"/>
    <mergeCell ref="E30:E31"/>
    <mergeCell ref="F30:F31"/>
    <mergeCell ref="G28:G29"/>
    <mergeCell ref="H28:H29"/>
    <mergeCell ref="I28:K29"/>
    <mergeCell ref="M28:M29"/>
    <mergeCell ref="N28:N29"/>
    <mergeCell ref="O28:O29"/>
    <mergeCell ref="M26:M27"/>
    <mergeCell ref="N26:N27"/>
    <mergeCell ref="O26:O27"/>
    <mergeCell ref="P26:P27"/>
    <mergeCell ref="A28:A29"/>
    <mergeCell ref="B28:B29"/>
    <mergeCell ref="C28:C29"/>
    <mergeCell ref="D28:D29"/>
    <mergeCell ref="E28:E29"/>
    <mergeCell ref="F28:F29"/>
    <mergeCell ref="P24:P25"/>
    <mergeCell ref="A26:A27"/>
    <mergeCell ref="B26:B27"/>
    <mergeCell ref="C26:C27"/>
    <mergeCell ref="D26:D27"/>
    <mergeCell ref="E26:E27"/>
    <mergeCell ref="F26:F27"/>
    <mergeCell ref="G26:G27"/>
    <mergeCell ref="H26:H27"/>
    <mergeCell ref="I26:K27"/>
    <mergeCell ref="G24:G25"/>
    <mergeCell ref="H24:H25"/>
    <mergeCell ref="I24:K25"/>
    <mergeCell ref="M24:M25"/>
    <mergeCell ref="N24:N25"/>
    <mergeCell ref="O24:O25"/>
    <mergeCell ref="M22:M23"/>
    <mergeCell ref="N22:N23"/>
    <mergeCell ref="O22:O23"/>
    <mergeCell ref="P22:P23"/>
    <mergeCell ref="A24:A25"/>
    <mergeCell ref="B24:B25"/>
    <mergeCell ref="C24:C25"/>
    <mergeCell ref="D24:D25"/>
    <mergeCell ref="E24:E25"/>
    <mergeCell ref="F24:F25"/>
    <mergeCell ref="P20:P21"/>
    <mergeCell ref="A22:A23"/>
    <mergeCell ref="B22:B23"/>
    <mergeCell ref="C22:C23"/>
    <mergeCell ref="D22:D23"/>
    <mergeCell ref="E22:E23"/>
    <mergeCell ref="F22:F23"/>
    <mergeCell ref="G22:G23"/>
    <mergeCell ref="H22:H23"/>
    <mergeCell ref="I22:K23"/>
    <mergeCell ref="G20:G21"/>
    <mergeCell ref="H20:H21"/>
    <mergeCell ref="I20:K21"/>
    <mergeCell ref="M20:M21"/>
    <mergeCell ref="N20:N21"/>
    <mergeCell ref="O20:O21"/>
    <mergeCell ref="M18:M19"/>
    <mergeCell ref="N18:N19"/>
    <mergeCell ref="O18:O19"/>
    <mergeCell ref="P18:P19"/>
    <mergeCell ref="A20:A21"/>
    <mergeCell ref="B20:B21"/>
    <mergeCell ref="C20:C21"/>
    <mergeCell ref="D20:D21"/>
    <mergeCell ref="E20:E21"/>
    <mergeCell ref="F20:F21"/>
    <mergeCell ref="P16:P17"/>
    <mergeCell ref="A18:A19"/>
    <mergeCell ref="B18:B19"/>
    <mergeCell ref="C18:C19"/>
    <mergeCell ref="D18:D19"/>
    <mergeCell ref="E18:E19"/>
    <mergeCell ref="F18:F19"/>
    <mergeCell ref="G18:G19"/>
    <mergeCell ref="H18:H19"/>
    <mergeCell ref="I18:K19"/>
    <mergeCell ref="G16:G17"/>
    <mergeCell ref="H16:H17"/>
    <mergeCell ref="I16:K17"/>
    <mergeCell ref="M16:M17"/>
    <mergeCell ref="N16:N17"/>
    <mergeCell ref="O16:O17"/>
    <mergeCell ref="M14:M15"/>
    <mergeCell ref="N14:N15"/>
    <mergeCell ref="O14:O15"/>
    <mergeCell ref="P14:P15"/>
    <mergeCell ref="A16:A17"/>
    <mergeCell ref="B16:B17"/>
    <mergeCell ref="C16:C17"/>
    <mergeCell ref="D16:D17"/>
    <mergeCell ref="E16:E17"/>
    <mergeCell ref="F16:F17"/>
    <mergeCell ref="P12:P13"/>
    <mergeCell ref="A14:A15"/>
    <mergeCell ref="B14:B15"/>
    <mergeCell ref="C14:C15"/>
    <mergeCell ref="D14:D15"/>
    <mergeCell ref="E14:E15"/>
    <mergeCell ref="F14:F15"/>
    <mergeCell ref="G14:G15"/>
    <mergeCell ref="H14:H15"/>
    <mergeCell ref="I14:K15"/>
    <mergeCell ref="G12:G13"/>
    <mergeCell ref="H12:H13"/>
    <mergeCell ref="I12:K13"/>
    <mergeCell ref="M12:M13"/>
    <mergeCell ref="N12:N13"/>
    <mergeCell ref="O12:O13"/>
    <mergeCell ref="M10:M11"/>
    <mergeCell ref="N10:N11"/>
    <mergeCell ref="O10:O11"/>
    <mergeCell ref="P10:P11"/>
    <mergeCell ref="A12:A13"/>
    <mergeCell ref="B12:B13"/>
    <mergeCell ref="C12:C13"/>
    <mergeCell ref="D12:D13"/>
    <mergeCell ref="E12:E13"/>
    <mergeCell ref="F12:F13"/>
    <mergeCell ref="P8:P9"/>
    <mergeCell ref="A10:A11"/>
    <mergeCell ref="B10:B11"/>
    <mergeCell ref="C10:C11"/>
    <mergeCell ref="D10:D11"/>
    <mergeCell ref="E10:E11"/>
    <mergeCell ref="F10:F11"/>
    <mergeCell ref="G10:G11"/>
    <mergeCell ref="H10:H11"/>
    <mergeCell ref="I10:K11"/>
    <mergeCell ref="G8:G9"/>
    <mergeCell ref="H8:H9"/>
    <mergeCell ref="I8:K9"/>
    <mergeCell ref="M8:M9"/>
    <mergeCell ref="N8:N9"/>
    <mergeCell ref="O8:O9"/>
    <mergeCell ref="A8:A9"/>
    <mergeCell ref="B8:B9"/>
    <mergeCell ref="C8:C9"/>
    <mergeCell ref="D8:D9"/>
    <mergeCell ref="E8:E9"/>
    <mergeCell ref="F8:F9"/>
    <mergeCell ref="I6:K7"/>
    <mergeCell ref="M6:M7"/>
    <mergeCell ref="N6:N7"/>
    <mergeCell ref="L6:L7"/>
    <mergeCell ref="O6:O7"/>
    <mergeCell ref="P6:P7"/>
    <mergeCell ref="L3:N3"/>
    <mergeCell ref="O3:P3"/>
    <mergeCell ref="A6:A7"/>
    <mergeCell ref="B6:B7"/>
    <mergeCell ref="C6:C7"/>
    <mergeCell ref="D6:D7"/>
    <mergeCell ref="E6:E7"/>
    <mergeCell ref="F6:F7"/>
    <mergeCell ref="G6:G7"/>
    <mergeCell ref="H6:H7"/>
    <mergeCell ref="L18:L19"/>
    <mergeCell ref="A3:A5"/>
    <mergeCell ref="B3:B5"/>
    <mergeCell ref="C3:C5"/>
    <mergeCell ref="D3:D4"/>
    <mergeCell ref="E3:E5"/>
    <mergeCell ref="F3:F4"/>
    <mergeCell ref="G3:G4"/>
    <mergeCell ref="H3:H4"/>
    <mergeCell ref="J3:J4"/>
    <mergeCell ref="L22:L23"/>
    <mergeCell ref="L24:L25"/>
    <mergeCell ref="L26:L27"/>
    <mergeCell ref="L28:L29"/>
    <mergeCell ref="L30:L31"/>
    <mergeCell ref="L8:L9"/>
    <mergeCell ref="L10:L11"/>
    <mergeCell ref="L12:L13"/>
    <mergeCell ref="L14:L15"/>
    <mergeCell ref="L16:L17"/>
    <mergeCell ref="AE4:AG4"/>
    <mergeCell ref="L32:L33"/>
    <mergeCell ref="L34:L35"/>
    <mergeCell ref="L36:L37"/>
    <mergeCell ref="L38:L39"/>
    <mergeCell ref="L40:L41"/>
    <mergeCell ref="L20:L21"/>
    <mergeCell ref="W16:W17"/>
    <mergeCell ref="W18:W19"/>
    <mergeCell ref="W20:W21"/>
    <mergeCell ref="W22:W23"/>
    <mergeCell ref="W24:W25"/>
    <mergeCell ref="W26:W27"/>
    <mergeCell ref="I47:L47"/>
    <mergeCell ref="I48:K48"/>
    <mergeCell ref="W28:W29"/>
    <mergeCell ref="W30:W31"/>
    <mergeCell ref="W32:W33"/>
    <mergeCell ref="W34:W35"/>
    <mergeCell ref="W36:W37"/>
    <mergeCell ref="W38:W39"/>
    <mergeCell ref="L44:L45"/>
    <mergeCell ref="P28:P29"/>
    <mergeCell ref="Q40:Q41"/>
    <mergeCell ref="Q42:Q43"/>
    <mergeCell ref="W40:W41"/>
    <mergeCell ref="W42:W43"/>
    <mergeCell ref="W44:W45"/>
    <mergeCell ref="Q44:Q45"/>
    <mergeCell ref="S38:S39"/>
    <mergeCell ref="Q36:Q37"/>
    <mergeCell ref="Q38:Q39"/>
    <mergeCell ref="S24:S25"/>
    <mergeCell ref="S26:S27"/>
    <mergeCell ref="S28:S29"/>
    <mergeCell ref="S30:S31"/>
    <mergeCell ref="S18:S19"/>
    <mergeCell ref="S20:S21"/>
    <mergeCell ref="S22:S23"/>
    <mergeCell ref="S32:S33"/>
    <mergeCell ref="S34:S35"/>
    <mergeCell ref="S36:S37"/>
    <mergeCell ref="S6:S7"/>
    <mergeCell ref="S8:S9"/>
    <mergeCell ref="S10:S11"/>
    <mergeCell ref="S12:S13"/>
    <mergeCell ref="S14:S15"/>
    <mergeCell ref="S16:S17"/>
    <mergeCell ref="S40:S41"/>
    <mergeCell ref="S42:S43"/>
    <mergeCell ref="S44:S45"/>
    <mergeCell ref="Q22:Q23"/>
    <mergeCell ref="Q24:Q25"/>
    <mergeCell ref="Q26:Q27"/>
    <mergeCell ref="Q28:Q29"/>
    <mergeCell ref="Q30:Q31"/>
    <mergeCell ref="Q32:Q33"/>
    <mergeCell ref="Q34:Q35"/>
    <mergeCell ref="T6:T7"/>
    <mergeCell ref="T8:T9"/>
    <mergeCell ref="T10:T11"/>
    <mergeCell ref="T12:T13"/>
    <mergeCell ref="T14:T15"/>
    <mergeCell ref="T16:T17"/>
    <mergeCell ref="T18:T19"/>
    <mergeCell ref="T20:T21"/>
    <mergeCell ref="T22:T23"/>
    <mergeCell ref="T24:T25"/>
    <mergeCell ref="T26:T27"/>
    <mergeCell ref="T28:T29"/>
    <mergeCell ref="T30:T31"/>
    <mergeCell ref="T32:T33"/>
    <mergeCell ref="T34:T35"/>
    <mergeCell ref="T36:T37"/>
    <mergeCell ref="T38:T39"/>
    <mergeCell ref="T40:T41"/>
    <mergeCell ref="T42:T43"/>
    <mergeCell ref="T44:T45"/>
    <mergeCell ref="U6:U7"/>
    <mergeCell ref="U8:U9"/>
    <mergeCell ref="U10:U11"/>
    <mergeCell ref="U12:U13"/>
    <mergeCell ref="U14:U15"/>
    <mergeCell ref="U16:U17"/>
    <mergeCell ref="U18:U19"/>
    <mergeCell ref="U20:U21"/>
    <mergeCell ref="U22:U23"/>
    <mergeCell ref="U24:U25"/>
    <mergeCell ref="U26:U27"/>
    <mergeCell ref="U28:U29"/>
    <mergeCell ref="U30:U31"/>
    <mergeCell ref="U32:U33"/>
    <mergeCell ref="U34:U35"/>
    <mergeCell ref="U36:U37"/>
    <mergeCell ref="U38:U39"/>
    <mergeCell ref="U40:U41"/>
    <mergeCell ref="U42:U43"/>
    <mergeCell ref="U44:U45"/>
    <mergeCell ref="V6:V7"/>
    <mergeCell ref="V8:V9"/>
    <mergeCell ref="V10:V11"/>
    <mergeCell ref="V12:V13"/>
    <mergeCell ref="V14:V15"/>
    <mergeCell ref="V16:V17"/>
    <mergeCell ref="V18:V19"/>
    <mergeCell ref="V20:V21"/>
    <mergeCell ref="V22:V23"/>
    <mergeCell ref="V24:V25"/>
    <mergeCell ref="V26:V27"/>
    <mergeCell ref="V28:V29"/>
    <mergeCell ref="V30:V31"/>
    <mergeCell ref="V32:V33"/>
    <mergeCell ref="V34:V35"/>
    <mergeCell ref="V36:V37"/>
    <mergeCell ref="V38:V39"/>
    <mergeCell ref="V40:V41"/>
    <mergeCell ref="V42:V43"/>
    <mergeCell ref="V44:V45"/>
    <mergeCell ref="Q6:Q7"/>
    <mergeCell ref="Q8:Q9"/>
    <mergeCell ref="Q10:Q11"/>
    <mergeCell ref="Q12:Q13"/>
    <mergeCell ref="Q14:Q15"/>
    <mergeCell ref="Q16:Q17"/>
    <mergeCell ref="Q18:Q19"/>
    <mergeCell ref="Q20:Q21"/>
    <mergeCell ref="Q54:Q55"/>
    <mergeCell ref="Q56:Q57"/>
    <mergeCell ref="Q46:Q53"/>
    <mergeCell ref="I49:K50"/>
    <mergeCell ref="L49:L50"/>
    <mergeCell ref="E53:E54"/>
    <mergeCell ref="E49:E50"/>
    <mergeCell ref="E47:F48"/>
    <mergeCell ref="E51:E52"/>
    <mergeCell ref="F51:F52"/>
  </mergeCells>
  <dataValidations count="6">
    <dataValidation type="list" allowBlank="1" showInputMessage="1" showErrorMessage="1" sqref="L6:L45">
      <formula1>$Z$6:$Z$282</formula1>
    </dataValidation>
    <dataValidation type="list" allowBlank="1" showInputMessage="1" showErrorMessage="1" sqref="D6:D45">
      <formula1>$X$6:$X$10</formula1>
    </dataValidation>
    <dataValidation type="list" allowBlank="1" showInputMessage="1" showErrorMessage="1" sqref="F6:G45">
      <formula1>$Y$6:$Y$22</formula1>
    </dataValidation>
    <dataValidation type="list" allowBlank="1" showInputMessage="1" showErrorMessage="1" sqref="D49:D50">
      <formula1>$AL$5:$AN$5</formula1>
    </dataValidation>
    <dataValidation type="list" allowBlank="1" showInputMessage="1" showErrorMessage="1" sqref="D53:D54">
      <formula1>$AE$5:$AG$5</formula1>
    </dataValidation>
    <dataValidation type="list" allowBlank="1" showInputMessage="1" showErrorMessage="1" sqref="C6:C45">
      <formula1>$S$5:$W$5</formula1>
    </dataValidation>
  </dataValidations>
  <printOptions/>
  <pageMargins left="0.8661417322834646" right="0.4724409448818898" top="0.5511811023622047" bottom="0.5511811023622047" header="0" footer="0"/>
  <pageSetup horizontalDpi="600" verticalDpi="600" orientation="landscape" paperSize="9" scale="9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試運転の資料館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ケーブルラック選定計算書</dc:title>
  <dc:subject>ケーブルラック選定計算書</dc:subject>
  <dc:creator>試運転</dc:creator>
  <cp:keywords>ケーブルラック選定計算書</cp:keywords>
  <dc:description/>
  <cp:lastModifiedBy/>
  <dcterms:created xsi:type="dcterms:W3CDTF">2018-06-03T01:00:46Z</dcterms:created>
  <dcterms:modified xsi:type="dcterms:W3CDTF">2018-06-03T01:07:32Z</dcterms:modified>
  <cp:category/>
  <cp:version/>
  <cp:contentType/>
  <cp:contentStatus/>
</cp:coreProperties>
</file>